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drawings/drawing2.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C:\Users\cgcuser\Desktop\C-CAT入力用Excel\"/>
    </mc:Choice>
  </mc:AlternateContent>
  <xr:revisionPtr revIDLastSave="0" documentId="13_ncr:1_{79F42EAC-B441-4E86-BF09-3DFCE98D635D}" xr6:coauthVersionLast="47" xr6:coauthVersionMax="47" xr10:uidLastSave="{00000000-0000-0000-0000-000000000000}"/>
  <bookViews>
    <workbookView xWindow="-108" yWindow="-108" windowWidth="23256" windowHeight="12456" xr2:uid="{00000000-000D-0000-FFFF-FFFF00000000}"/>
  </bookViews>
  <sheets>
    <sheet name="はじめに" sheetId="2" r:id="rId1"/>
    <sheet name="1.担当医師情報" sheetId="3" r:id="rId2"/>
    <sheet name="2.患者基本情報" sheetId="4" r:id="rId3"/>
    <sheet name="3.患者背景情報" sheetId="9" r:id="rId4"/>
    <sheet name="4.検体情報" sheetId="8" r:id="rId5"/>
    <sheet name="5.がん種情報" sheetId="10" r:id="rId6"/>
    <sheet name="6.薬物療法" sheetId="11" r:id="rId7"/>
    <sheet name="印刷用" sheetId="20" r:id="rId8"/>
    <sheet name="印刷用_薬物療法(EP前)" sheetId="22" state="hidden" r:id="rId9"/>
    <sheet name="がん種区分OncoTree" sheetId="1" r:id="rId10"/>
    <sheet name="選択データがん種" sheetId="15" state="hidden" r:id="rId11"/>
    <sheet name="がん種Tree" sheetId="14" state="hidden" r:id="rId12"/>
    <sheet name="選択データの元" sheetId="5" state="hidden" r:id="rId13"/>
    <sheet name="memo" sheetId="17" state="hidden" r:id="rId14"/>
    <sheet name="印刷用 (2)" sheetId="23" state="hidden" r:id="rId15"/>
    <sheet name="有害事象名一覧" sheetId="24" r:id="rId16"/>
    <sheet name="選択データ" sheetId="6" state="hidden" r:id="rId17"/>
  </sheets>
  <externalReferences>
    <externalReference r:id="rId18"/>
    <externalReference r:id="rId19"/>
    <externalReference r:id="rId20"/>
    <externalReference r:id="rId21"/>
    <externalReference r:id="rId22"/>
    <externalReference r:id="rId23"/>
  </externalReferences>
  <definedNames>
    <definedName name="_xlnm._FilterDatabase" localSheetId="9" hidden="1">がん種区分OncoTree!$A$1:$L$713</definedName>
    <definedName name="Bリンパ芽球性白血病･リンパ腫">選択データがん種!$AF$135:$AF$136</definedName>
    <definedName name="CTCAEjpn">[1]CTCAEjpn!$A$1:$Z$1</definedName>
    <definedName name="CTCAEmaster">[1]マスタ!$F$1:$G$863</definedName>
    <definedName name="FMIがん種区分">選択データ!$B$12:$N$12</definedName>
    <definedName name="_xlnm.Print_Area" localSheetId="6">'6.薬物療法'!$A$2:$AF$49</definedName>
    <definedName name="_xlnm.Print_Area" localSheetId="7">印刷用!$A$1:$O$95</definedName>
    <definedName name="_xlnm.Print_Area" localSheetId="14">'印刷用 (2)'!$A$1:$M$103</definedName>
    <definedName name="T細胞リンパ芽球性白血病･リンパ腫">選択データがん種!$AF$147:$AF$148</definedName>
    <definedName name="がん種">[2]ポータル依頼登録の診断名!$A$1:$M$1</definedName>
    <definedName name="がん種階層">がん種区分OncoTree!$B$1:$K$713</definedName>
    <definedName name="がん種区分" localSheetId="14">[3]選択データ!$B$12:$N$12</definedName>
    <definedName name="がん種区分">選択データの元!$B$12:$N$12</definedName>
    <definedName name="その他" localSheetId="2">選択データがん種!$AH$4:$AH$7</definedName>
    <definedName name="その他">選択データ!$N$13</definedName>
    <definedName name="その他の神経上皮腫瘍">選択データがん種!$C$109:$C$119</definedName>
    <definedName name="その他脳腫瘍">選択データがん種!$C$101:$C$108</definedName>
    <definedName name="ダウン症候群関連骨髄増殖症">選択データがん種!$AG$204:$AG$205</definedName>
    <definedName name="トルコ鞍部腫瘍">選択データがん種!$C$126:$C$133</definedName>
    <definedName name="びまん性神経膠種">選択データがん種!$C$48:$C$58</definedName>
    <definedName name="びまん性神経膠腫">選択データがん種!$C$48:$C$58</definedName>
    <definedName name="びまん性大細胞型B細胞リンパ腫_非特異型">選択データがん種!$AF$228:$AF$229</definedName>
    <definedName name="ファーター膨大部･ファーター乳頭部">選択データがん種!$N$4</definedName>
    <definedName name="ブレンナー腫瘍">選択データがん種!$V$135:$V$137</definedName>
    <definedName name="ホジキンリンパ腫">選択データがん種!$AF$137:$AF$138</definedName>
    <definedName name="マントル細胞リンパ腫">選択データがん種!$AF$233</definedName>
    <definedName name="リンパ球系">選択データがん種!$AF$4:$AF$6</definedName>
    <definedName name="リンパ形質細胞性リンパ腫">選択データがん種!$AF$232</definedName>
    <definedName name="リンパ腫">選択データがん種!$AF$45:$AF$49</definedName>
    <definedName name="悪性黒色腫">選択データがん種!$AC$45:$AC$51</definedName>
    <definedName name="意義不明の単クローン性ガンマグロブリン血症">選択データがん種!$AF$237:$AF$239</definedName>
    <definedName name="移植後リンパ増殖性疾患">選択データがん種!$AF$141:$AF$146</definedName>
    <definedName name="胃腺癌">選択データがん種!$L$135:$L$139</definedName>
    <definedName name="胃腸障害" localSheetId="14">[3]!テーブル7[胃腸障害]</definedName>
    <definedName name="胃腸障害">テーブル7[胃腸障害]</definedName>
    <definedName name="胃低分化腺癌">選択データがん種!$L$140:$L$141</definedName>
    <definedName name="胃未分化腺癌">選択データがん種!$L$140:$L$141</definedName>
    <definedName name="遺伝子変異を伴う急性骨髄性白血病">選択データがん種!$AG$183:$AG$194</definedName>
    <definedName name="遺伝性変異を伴う急性骨髄性白血病">選択データがん種!$AG$183:$AG$194</definedName>
    <definedName name="一般・全身障害および投与部位の状態" localSheetId="14">[3]!テーブル8[一般・全身障害および投与部位の状態]</definedName>
    <definedName name="一般・全身障害および投与部位の状態">テーブル8[一般・全身障害および投与部位の状態]</definedName>
    <definedName name="陰茎">選択データがん種!$AB$4</definedName>
    <definedName name="陰茎扁平上皮癌">選択データがん種!$AB$45:$AB$47</definedName>
    <definedName name="横紋筋肉腫">選択データがん種!$AD$54:$AD$58</definedName>
    <definedName name="化生癌">選択データがん種!$K$59:$K$60</definedName>
    <definedName name="外陰部・膣">選択データがん種!$Y$4:$Y$9</definedName>
    <definedName name="外陰部胚細胞腫瘍">選択データがん種!$Y$45:$Y$51</definedName>
    <definedName name="外科および内科処置" localSheetId="14">[3]!テーブル27[外科および内科処置]</definedName>
    <definedName name="外科および内科処置">テーブル27[外科および内科処置]</definedName>
    <definedName name="感染症および寄生虫症" localSheetId="14">[3]!テーブル11[感染症および寄生虫症]</definedName>
    <definedName name="感染症および寄生虫症">テーブル11[感染症および寄生虫症]</definedName>
    <definedName name="肝臓">選択データがん種!$P$4:$P$12</definedName>
    <definedName name="肝胆道系障害" localSheetId="14">[3]!テーブル9[肝胆道系障害]</definedName>
    <definedName name="肝胆道系障害">テーブル9[肝胆道系障害]</definedName>
    <definedName name="肝胆膵脾・尿路系">選択データ!$G$364:$G$375</definedName>
    <definedName name="眼">選択データがん種!$F$4:$F$6</definedName>
    <definedName name="眼障害" localSheetId="14">[3]!テーブル6[[#All],[眼障害]]</definedName>
    <definedName name="眼障害">テーブル6[[#All],[眼障害]]</definedName>
    <definedName name="眼内色素細胞性腫瘍">選択データがん種!$F$47:$F$48</definedName>
    <definedName name="奇胎妊娠">選択データがん種!$W$135:$W$137</definedName>
    <definedName name="希少がん">選択データ!$M$13:$M$23</definedName>
    <definedName name="急性骨髄性白血病">選択データがん種!$AG$140:$AG$145</definedName>
    <definedName name="急性骨髄性白血病_非特異型">選択データがん種!$AG$195:$AG$203</definedName>
    <definedName name="胸腺">選択データがん種!$J$4:$J$5</definedName>
    <definedName name="胸腺上皮性腫瘍">選択データがん種!$J$45:$J$46</definedName>
    <definedName name="胸膜">選択データがん種!$I$4</definedName>
    <definedName name="胸膜中皮腫">選択データがん種!$I$45:$I$47</definedName>
    <definedName name="筋骨格系および結合組織障害" localSheetId="14">[3]!テーブル15[筋骨格系および結合組織障害]</definedName>
    <definedName name="筋骨格系および結合組織障害">テーブル15[筋骨格系および結合組織障害]</definedName>
    <definedName name="結腸直腸腺癌">選択データがん種!$M$49:$M$53</definedName>
    <definedName name="血液およびリンパ系障害" localSheetId="14">[3]!テーブル1[血液およびリンパ系障害]</definedName>
    <definedName name="血液およびリンパ系障害">テーブル1[血液およびリンパ系障害]</definedName>
    <definedName name="血管障害" localSheetId="14">[3]!テーブル28[血管障害]</definedName>
    <definedName name="血管障害">テーブル28[血管障害]</definedName>
    <definedName name="原発性中枢神経系メラニン細胞性腫瘍">選択データがん種!$C$124:$C$125</definedName>
    <definedName name="原発性皮膚CD30陽性T細胞リンパ増殖異常症">選択データがん種!$AF$247:$AF$248</definedName>
    <definedName name="原発不明がん" localSheetId="14">[4]!テーブル37[原発不明がん]</definedName>
    <definedName name="原発不明がん">選択データ!$L$13:$L$22</definedName>
    <definedName name="原発不明癌">選択データがん種!$AH$45:$AH$53</definedName>
    <definedName name="古典的ホジキンリンパ腫">選択データがん種!$AF$159:$AF$162</definedName>
    <definedName name="呼吸器・胸郭および縦隔障害" localSheetId="14">[3]!テーブル24[[#All],[呼吸器・胸郭および縦隔障害]]</definedName>
    <definedName name="呼吸器・胸郭および縦隔障害">テーブル24[[#All],[呼吸器・胸郭および縦隔障害]]</definedName>
    <definedName name="呼吸器・循環器系">選択データ!$C$364:$C$376</definedName>
    <definedName name="好酸球増加とPDGFRA･PDGFRBまたはFGFR1遺伝子再構成もしくはPCM1ﾉJAK2を伴う骨髄性･リンパ性腫瘍">選択データがん種!$AG$171:$AG$174</definedName>
    <definedName name="甲状腺">選択データがん種!$G$4:$G$10</definedName>
    <definedName name="甲状腺・内分泌腺腫瘍">選択データ!$K$13:$K$20</definedName>
    <definedName name="甲状腺高分化腫瘍">選択データがん種!$G$45:$G$46</definedName>
    <definedName name="骨">選択データがん種!$AE$4:$AE$10</definedName>
    <definedName name="骨髄">選択データがん種!$AG$4:$AG$6</definedName>
    <definedName name="骨髄異形成･骨髄増殖性腫瘍">選択データがん種!$AG$166:$AG$170</definedName>
    <definedName name="骨髄異形成症候群">選択データがん種!$AG$159:$AG$165</definedName>
    <definedName name="骨髄性腫瘍">選択データがん種!$AG$45:$AG$54</definedName>
    <definedName name="骨髄増殖性腫瘍">選択データがん種!$AG$175:$AG$181</definedName>
    <definedName name="骨肉腫">選択データがん種!$AE$51:$AE$60</definedName>
    <definedName name="混合型化生癌">選択データがん種!$K$141:$K$143</definedName>
    <definedName name="子宮">選択データがん種!$W$4:$W$7</definedName>
    <definedName name="子宮頚部">選択データがん種!$X$4:$X$16</definedName>
    <definedName name="子宮内膜間質肉腫">選択データがん種!$W$138:$W$139</definedName>
    <definedName name="子宮内膜癌">選択データがん種!$W$45:$W$56</definedName>
    <definedName name="子宮肉腫･間葉系">選択データがん種!$W$61:$W$66</definedName>
    <definedName name="子宮平滑筋腫瘍">選択データがん種!$W$140:$W$144</definedName>
    <definedName name="子宮頸部腺癌">選択データがん種!$X$45:$X$51</definedName>
    <definedName name="子宮頸部粘液癌">選択データがん種!$X$135:$X$137</definedName>
    <definedName name="脂肪肉腫">選択データがん種!$AD$49:$AD$52</definedName>
    <definedName name="歯原性癌種">選択データがん種!$E$135</definedName>
    <definedName name="歯原性癌腫">選択データがん種!$E$135</definedName>
    <definedName name="治療関連骨髄性腫瘍">選択データがん種!$AG$206:$AG$207</definedName>
    <definedName name="耳および迷路障害" localSheetId="14">[3]!テーブル4[耳および迷路障害]</definedName>
    <definedName name="耳および迷路障害">テーブル4[耳および迷路障害]</definedName>
    <definedName name="社会環境" localSheetId="14">[3]!テーブル26[社会環境]</definedName>
    <definedName name="社会環境">テーブル26[社会環境]</definedName>
    <definedName name="樹状細胞肉腫">選択データがん種!$AD$46</definedName>
    <definedName name="十二指腸乳頭部癌">選択データがん種!$N$45:$N$47</definedName>
    <definedName name="傷害・中毒および処置合併症" localSheetId="14">[3]!テーブル12[傷害・中毒および処置合併症]</definedName>
    <definedName name="傷害・中毒および処置合併症">テーブル12[傷害・中毒および処置合併症]</definedName>
    <definedName name="小腸癌">選択データがん種!$M$58</definedName>
    <definedName name="松果体部腫瘍">選択データがん種!$C$120:$C$123</definedName>
    <definedName name="消化管神経内分泌腫瘍">選択データがん種!$M$54:$M$57</definedName>
    <definedName name="消化管神経内分泌腫瘍_食道･胃">選択データがん種!$L$52:$L$54</definedName>
    <definedName name="消化器がん" localSheetId="14">[4]!テーブル18[消化器がん]</definedName>
    <definedName name="消化器がん">選択データ!$C$13:$C$64</definedName>
    <definedName name="消化器癌">選択データの元!$C$13:$C$62</definedName>
    <definedName name="上衣系腫瘍">選択データがん種!$C$79:$C$83</definedName>
    <definedName name="上皮型化生癌">選択データがん種!$K$138:$K$140</definedName>
    <definedName name="上皮性卵巣癌">選択データがん種!$V$48:$V$63</definedName>
    <definedName name="上部・下部消化管">選択データ!$E$364:$E$376</definedName>
    <definedName name="食道･胃">選択データがん種!$L$4:$L$9</definedName>
    <definedName name="食道胃腺癌">選択データがん種!$L$45:$L$51</definedName>
    <definedName name="心臓障害" localSheetId="14">[3]!テーブル2[心臓障害]</definedName>
    <definedName name="心臓障害">テーブル2[心臓障害]</definedName>
    <definedName name="浸潤性乳癌">選択データがん種!$K$49:$K$58</definedName>
    <definedName name="神経系障害" localSheetId="14">[3]!テーブル19[[#All],[神経系障害]]</definedName>
    <definedName name="神経系障害">テーブル19[[#All],[神経系障害]]</definedName>
    <definedName name="神経鞘腫">選択データがん種!$D$135:$D$136</definedName>
    <definedName name="神経鞘腫_NST">選択データがん種!$D$45:$D$47</definedName>
    <definedName name="神経鞘腫_SCHW">選択データがん種!$D$135:$D$136</definedName>
    <definedName name="腎および尿路障害" localSheetId="14">[3]!テーブル22[腎および尿路障害]</definedName>
    <definedName name="腎および尿路障害">テーブル22[腎および尿路障害]</definedName>
    <definedName name="腎細胞癌">選択データがん種!$T$45:$T$46</definedName>
    <definedName name="腎臓">選択データがん種!$T$4:$T$8</definedName>
    <definedName name="髄膜腫" localSheetId="10">選択データがん種!$C$92:$C$100</definedName>
    <definedName name="髄膜腫">選択データがん種!$C$92:$C$100</definedName>
    <definedName name="性索間質腫瘍">選択データがん種!$V$71:$V$75</definedName>
    <definedName name="成熟B細胞腫瘍">選択データがん種!$AF$163:$AF$201</definedName>
    <definedName name="成熟T細胞およびNK細胞腫瘍">選択データがん種!$AF$202:$AF$226</definedName>
    <definedName name="生殖器系">選択データ!$H$364:$H$378</definedName>
    <definedName name="生殖系および乳房障害" localSheetId="14">[3]!テーブル23[生殖系および乳房障害]</definedName>
    <definedName name="生殖系および乳房障害">テーブル23[生殖系および乳房障害]</definedName>
    <definedName name="精神障害" localSheetId="14">[3]!テーブル21[精神障害]</definedName>
    <definedName name="精神障害">テーブル21[精神障害]</definedName>
    <definedName name="精巣">選択データがん種!$AA$4:$AA$8</definedName>
    <definedName name="脊索腫">選択データがん種!$AE$49:$AE$50</definedName>
    <definedName name="先天性・家族性および遺伝性障害" localSheetId="14">[3]!テーブル3[先天性・家族性および遺伝性障害]</definedName>
    <definedName name="先天性・家族性および遺伝性障害">テーブル3[先天性・家族性および遺伝性障害]</definedName>
    <definedName name="線維上皮性腫瘍">選択データがん種!$K$46:$K$47</definedName>
    <definedName name="線維肉腫">選択データがん種!$AD$48</definedName>
    <definedName name="前立腺">選択データがん種!$Z$4:$Z$7</definedName>
    <definedName name="前立腺がん・男性生殖器腫瘍" localSheetId="14">[4]!テーブル33[前立腺がん・男性生殖器腫瘍]</definedName>
    <definedName name="前立腺がん・男性生殖器腫瘍">選択データ!$H$13:$H$24</definedName>
    <definedName name="前立腺癌・男性生殖器腫瘍">選択データの元!$H$13:$H$25</definedName>
    <definedName name="組織球および樹状細胞腫瘍">選択データがん種!$AG$146:$AG$155</definedName>
    <definedName name="唾液腺癌">選択データがん種!$E$59:$E$71</definedName>
    <definedName name="唾液腺型肺癌">選択データがん種!$H$140:$H$141</definedName>
    <definedName name="胎児性腫瘍">選択データがん種!$C$59:$C$69</definedName>
    <definedName name="代謝および栄養障害" localSheetId="14">[3]!テーブル14[代謝および栄養障害]</definedName>
    <definedName name="代謝および栄養障害">テーブル14[代謝および栄養障害]</definedName>
    <definedName name="単クローン性免疫グロブリン沈着症">選択データがん種!$AF$240:$AF$241</definedName>
    <definedName name="淡明細胞型腎細胞癌">選択データがん種!$T$135</definedName>
    <definedName name="胆管癌">選択データがん種!$Q$45:$Q$47</definedName>
    <definedName name="胆道">選択データがん種!$Q$4:$Q$7</definedName>
    <definedName name="胆嚢癌">選択データがん種!$Q$48:$Q$50</definedName>
    <definedName name="中枢神経系･脳">選択データがん種!$C$4:$C$15</definedName>
    <definedName name="中皮腫・骨・軟部組織腫瘍">選択データ!$F$13:$F$38</definedName>
    <definedName name="虫垂腺癌">選択データがん種!$M$45:$M$48</definedName>
    <definedName name="腸">選択データがん種!$M$4:$M$13</definedName>
    <definedName name="低分化胃癌">選択データがん種!$L$140:$L$141</definedName>
    <definedName name="頭蓋内胚細胞腫瘍">選択データがん種!$C$84:$C$91</definedName>
    <definedName name="頭頚部">選択データ!$B$364:$B$374</definedName>
    <definedName name="頭頚部癌">[2]!テーブル1[頭頚部癌]</definedName>
    <definedName name="頭頸部">選択データがん種!$E$4:$E$10</definedName>
    <definedName name="頭頸部がん" localSheetId="14">[4]!テーブル17[頭頸部がん]</definedName>
    <definedName name="頭頸部がん">選択データ!$B$13:$B$42</definedName>
    <definedName name="頭頸部癌">選択データの元!$B$13:$B$42</definedName>
    <definedName name="頭頸部癌･その他">選択データがん種!$E$45:$E$51</definedName>
    <definedName name="頭頸部癌その他">選択データがん種!$E$45:$E$51</definedName>
    <definedName name="頭頸部扁平上皮癌">選択データがん種!$E$52:$E$57</definedName>
    <definedName name="動脈血栓塞栓症" localSheetId="14">[3]!テーブル28[血管障害]</definedName>
    <definedName name="動脈血栓塞栓症">テーブル28[血管障害]</definedName>
    <definedName name="特定の遺伝子異常を有するBリンパ芽球性白血病･リンパ腫">選択データがん種!$AF$150:$AF$158</definedName>
    <definedName name="内分泌障害" localSheetId="14">[3]!テーブル5[内分泌障害]</definedName>
    <definedName name="内分泌障害">テーブル5[内分泌障害]</definedName>
    <definedName name="軟骨肉腫">選択データがん種!$AE$45:$AE$48</definedName>
    <definedName name="軟部組織">選択データがん種!$AD$4:$AD$44</definedName>
    <definedName name="軟部組織・筋骨格・リンパ節">選択データ!$I$364:$I$369</definedName>
    <definedName name="乳腺・女性生殖器腫瘍">選択データ!$G$13:$G$78</definedName>
    <definedName name="乳腺・内分泌系">選択データ!$D$364:$D$367</definedName>
    <definedName name="乳腺肉腫">選択データがん種!$K$48</definedName>
    <definedName name="乳房">選択データがん種!$K$4:$K$13</definedName>
    <definedName name="尿道癌">選択データがん種!$U$46:$U$48</definedName>
    <definedName name="尿膜管癌">選択データがん種!$U$45</definedName>
    <definedName name="妊娠・産褥および周産期の状態" localSheetId="14">[3]!テーブル20[妊娠・産褥および周産期の状態]</definedName>
    <definedName name="妊娠・産褥および周産期の状態">テーブル20[妊娠・産褥および周産期の状態]</definedName>
    <definedName name="妊娠性絨毛疾患">選択データがん種!$W$57:$W$60</definedName>
    <definedName name="粘液腫">選択データがん種!$AD$53</definedName>
    <definedName name="脳">[4]!テーブル35[脳・中枢神経系腫瘍]</definedName>
    <definedName name="脳・中枢神経系腫瘍">選択データ!$J$13:$J$33</definedName>
    <definedName name="脳神経系">選択データ!$J$364:$J$375</definedName>
    <definedName name="肺">選択データがん種!$H$4:$H$11</definedName>
    <definedName name="肺がん・胸腺がん">選択データ!$D$13:$D$28</definedName>
    <definedName name="肺癌">[2]!テーブル3[肺癌]</definedName>
    <definedName name="肺神経内分泌腫瘍">選択データがん種!$H$45:$H$48</definedName>
    <definedName name="肺大細胞癌">選択データがん種!$H$135:$H$139</definedName>
    <definedName name="泌尿器がん">選択データ!$I$13:$I$35</definedName>
    <definedName name="皮膚">選択データがん種!$AC$4:$AC$25</definedName>
    <definedName name="皮膚および皮下組織障害" localSheetId="14">[3]!テーブル25[皮膚および皮下組織障害]</definedName>
    <definedName name="皮膚および皮下組織障害">テーブル25[皮膚および皮下組織障害]</definedName>
    <definedName name="皮膚がん・悪性黒色腫" localSheetId="14">[4]!テーブル30[皮膚がん・悪性黒色腫]</definedName>
    <definedName name="皮膚がん・悪性黒色腫">選択データ!$E$13:$E$21</definedName>
    <definedName name="皮膚癌・悪性黒色腫">選択データの元!$E$13:$E$21</definedName>
    <definedName name="肥満細胞腫">選択データがん種!$AG$156:$AG$158</definedName>
    <definedName name="被包性神経膠腫">選択データがん種!$C$70:$C$78</definedName>
    <definedName name="非セミノーマ胚細胞腫瘍">選択データがん種!$AA$45:$AA$50</definedName>
    <definedName name="非ホジキンリンパ腫">選択データがん種!$AF$139:$AF$140</definedName>
    <definedName name="非小細胞肺癌">選択データがん種!$H$49:$H$58</definedName>
    <definedName name="非浸潤性乳管癌">選択データがん種!$K$45</definedName>
    <definedName name="非淡明細胞型腎細胞癌">選択データがん種!$T$136:$T$148</definedName>
    <definedName name="副甲状腺癌">選択データがん種!$E$58</definedName>
    <definedName name="副腎">選択データがん種!$S$4:$S$6</definedName>
    <definedName name="腹部">選択データ!$F$364:$F$371</definedName>
    <definedName name="腹膜">選択データがん種!$O$4:$O$5</definedName>
    <definedName name="分化系統不明瞭な急性白血病">選択データがん種!$AG$135:$AG$139</definedName>
    <definedName name="辺縁帯リンパ腫">選択データがん種!$AF$234:$AF$236</definedName>
    <definedName name="末梢神経系">選択データがん種!$D$4:$D$7</definedName>
    <definedName name="未分化大細胞リンパ腫">選択データがん種!$AF$244:$AF$246</definedName>
    <definedName name="脈絡叢腫瘍">選択データがん種!$C$45:$C$47</definedName>
    <definedName name="名称日本語" localSheetId="14">[3]選択データ!$B$205:$AA$205</definedName>
    <definedName name="名称日本語">選択データ!$B$205:$AA$205</definedName>
    <definedName name="免疫系障害" localSheetId="14">[3]!テーブル10[免疫系障害]</definedName>
    <definedName name="免疫系障害">テーブル10[免疫系障害]</definedName>
    <definedName name="葉状腫瘍">選択データがん種!$K$135:$K$137</definedName>
    <definedName name="卵巣・卵管">選択データがん種!$V$4:$V$7</definedName>
    <definedName name="卵巣癌･その他">選択データがん種!$V$45:$V$47</definedName>
    <definedName name="卵巣胚細胞腫瘍">選択データがん種!$V$64:$V$70</definedName>
    <definedName name="良性・悪性および詳細不明の新生物【嚢胞およびポリープを含む】" localSheetId="14">[3]!テーブル16[良性・悪性および詳細不明の新生物【嚢胞およびポリープを含む】]</definedName>
    <definedName name="良性･悪性および詳細不明の新生物【嚢胞およびポリープを含む】">テーブル16[良性・悪性および詳細不明の新生物【嚢胞およびポリープを含む】]</definedName>
    <definedName name="臨床検査" localSheetId="14">[3]!テーブル13[臨床検査]</definedName>
    <definedName name="臨床検査">テーブル13[臨床検査]</definedName>
    <definedName name="涙腺腫瘍">選択データがん種!$F$45:$F$46</definedName>
    <definedName name="類上皮肉腫">選択データがん種!$AD$47</definedName>
    <definedName name="漿液性卵巣癌">選択データがん種!$V$138:$V$139</definedName>
    <definedName name="濾胞性リンパ腫">選択データがん種!$AF$230:$AF$231</definedName>
    <definedName name="脾B細胞リンパ腫･白血病_分類不能型">選択データがん種!$AF$242:$AF$243</definedName>
    <definedName name="膀胱・尿路">選択データがん種!$U$4:$U$16</definedName>
    <definedName name="膠芽腫">選択データがん種!$C$135:$C$137</definedName>
    <definedName name="膵癌">選択データの元!$D$13:$D$28</definedName>
    <definedName name="膵臓">選択データがん種!$R$4:$R$11</definedName>
    <definedName name="膵嚢胞性腫瘍">選択データがん種!$R$45:$R$49</definedName>
    <definedName name="膵未分化癌･膵退形成癌">選択データがん種!$R$50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9" l="1"/>
  <c r="E21" i="9"/>
  <c r="E10" i="9"/>
  <c r="E9" i="9"/>
  <c r="E8" i="9"/>
  <c r="E5" i="9"/>
  <c r="E4" i="9"/>
  <c r="E3" i="9"/>
  <c r="C8" i="4" l="1"/>
  <c r="U6" i="11" l="1"/>
  <c r="S6" i="11"/>
  <c r="Q6" i="11"/>
  <c r="O6" i="11"/>
  <c r="M6" i="11"/>
  <c r="C4" i="8"/>
  <c r="D4" i="4"/>
  <c r="E54" i="20" l="1"/>
  <c r="D15" i="20"/>
  <c r="E49" i="11"/>
  <c r="G49" i="11"/>
  <c r="I49" i="11"/>
  <c r="K49" i="11"/>
  <c r="M49" i="11"/>
  <c r="O49" i="11"/>
  <c r="Q49" i="11"/>
  <c r="S49" i="11"/>
  <c r="U49" i="11"/>
  <c r="C49" i="11"/>
  <c r="H24" i="20" l="1"/>
  <c r="F24" i="20"/>
  <c r="D24" i="20"/>
  <c r="B83" i="20"/>
  <c r="E58" i="20"/>
  <c r="E57" i="20"/>
  <c r="I56" i="20"/>
  <c r="H56" i="20"/>
  <c r="G56" i="20"/>
  <c r="F56" i="20"/>
  <c r="E56" i="20"/>
  <c r="I55" i="20"/>
  <c r="H55" i="20"/>
  <c r="G55" i="20"/>
  <c r="F55" i="20"/>
  <c r="E55" i="20"/>
  <c r="L52" i="20"/>
  <c r="I52" i="20"/>
  <c r="F52" i="20"/>
  <c r="C52" i="20"/>
  <c r="L51" i="20"/>
  <c r="I51" i="20"/>
  <c r="F51" i="20"/>
  <c r="C51" i="20"/>
  <c r="L50" i="20"/>
  <c r="I50" i="20"/>
  <c r="F50" i="20"/>
  <c r="C50" i="20"/>
  <c r="L49" i="20"/>
  <c r="I49" i="20"/>
  <c r="F49" i="20"/>
  <c r="C49" i="20"/>
  <c r="L48" i="20"/>
  <c r="I48" i="20"/>
  <c r="F48" i="20"/>
  <c r="C48" i="20"/>
  <c r="L47" i="20"/>
  <c r="I47" i="20"/>
  <c r="F47" i="20"/>
  <c r="C47" i="20"/>
  <c r="D46" i="20"/>
  <c r="L44" i="20"/>
  <c r="I44" i="20"/>
  <c r="F44" i="20"/>
  <c r="C44" i="20"/>
  <c r="L43" i="20"/>
  <c r="I43" i="20"/>
  <c r="F43" i="20"/>
  <c r="C43" i="20"/>
  <c r="L42" i="20"/>
  <c r="I42" i="20"/>
  <c r="F42" i="20"/>
  <c r="C42" i="20"/>
  <c r="L41" i="20"/>
  <c r="I41" i="20"/>
  <c r="F41" i="20"/>
  <c r="C41" i="20"/>
  <c r="L40" i="20"/>
  <c r="I40" i="20"/>
  <c r="F40" i="20"/>
  <c r="C40" i="20"/>
  <c r="L39" i="20"/>
  <c r="I39" i="20"/>
  <c r="F39" i="20"/>
  <c r="C39" i="20"/>
  <c r="L38" i="20"/>
  <c r="I38" i="20"/>
  <c r="F38" i="20"/>
  <c r="C38" i="20"/>
  <c r="L37" i="20"/>
  <c r="L45" i="20" s="1"/>
  <c r="I37" i="20"/>
  <c r="I45" i="20" s="1"/>
  <c r="F37" i="20"/>
  <c r="F45" i="20" s="1"/>
  <c r="C37" i="20"/>
  <c r="C45" i="20" s="1"/>
  <c r="L35" i="20"/>
  <c r="I35" i="20"/>
  <c r="F35" i="20"/>
  <c r="C35" i="20"/>
  <c r="L34" i="20"/>
  <c r="I34" i="20"/>
  <c r="F34" i="20"/>
  <c r="C34" i="20"/>
  <c r="L33" i="20"/>
  <c r="I33" i="20"/>
  <c r="F33" i="20"/>
  <c r="C33" i="20"/>
  <c r="L32" i="20"/>
  <c r="I32" i="20"/>
  <c r="F32" i="20"/>
  <c r="C32" i="20"/>
  <c r="L31" i="20"/>
  <c r="I31" i="20"/>
  <c r="F31" i="20"/>
  <c r="C31" i="20"/>
  <c r="L30" i="20"/>
  <c r="I30" i="20"/>
  <c r="F30" i="20"/>
  <c r="C30" i="20"/>
  <c r="L29" i="20"/>
  <c r="I29" i="20"/>
  <c r="F29" i="20"/>
  <c r="C29" i="20"/>
  <c r="L28" i="20"/>
  <c r="L36" i="20" s="1"/>
  <c r="I28" i="20"/>
  <c r="I36" i="20" s="1"/>
  <c r="F28" i="20"/>
  <c r="F36" i="20" s="1"/>
  <c r="C28" i="20"/>
  <c r="C36" i="20" s="1"/>
  <c r="D27" i="20"/>
  <c r="H26" i="20"/>
  <c r="D26" i="20"/>
  <c r="D25" i="20"/>
  <c r="K24" i="20"/>
  <c r="M23" i="20"/>
  <c r="D23" i="20"/>
  <c r="H21" i="20"/>
  <c r="D21" i="20"/>
  <c r="H20" i="20"/>
  <c r="D20" i="20"/>
  <c r="H19" i="20"/>
  <c r="D19" i="20"/>
  <c r="D18" i="20"/>
  <c r="K15" i="20"/>
  <c r="E16" i="20"/>
  <c r="K14" i="20"/>
  <c r="D14" i="20"/>
  <c r="K13" i="20"/>
  <c r="D13" i="20"/>
  <c r="K12" i="20"/>
  <c r="D12" i="20"/>
  <c r="D11" i="20"/>
  <c r="J11" i="20" s="1"/>
  <c r="D10" i="20"/>
  <c r="L9" i="20"/>
  <c r="E9" i="20"/>
  <c r="C9" i="20"/>
  <c r="K8" i="20"/>
  <c r="D8" i="20"/>
  <c r="K6" i="20"/>
  <c r="D6" i="20"/>
  <c r="K5" i="20"/>
  <c r="D5" i="20"/>
  <c r="L3" i="20"/>
  <c r="F26" i="10"/>
  <c r="C23" i="4"/>
  <c r="C29" i="9"/>
  <c r="C10" i="3"/>
  <c r="D9" i="8"/>
  <c r="D10" i="8"/>
  <c r="D12" i="8"/>
  <c r="D5" i="8"/>
  <c r="C14" i="8" l="1"/>
  <c r="B191" i="6" l="1"/>
  <c r="D7" i="3"/>
  <c r="D3" i="3"/>
  <c r="D4" i="3"/>
  <c r="D5" i="3"/>
  <c r="D6" i="3"/>
  <c r="D11" i="4" l="1"/>
  <c r="D19" i="4"/>
  <c r="B10" i="3" l="1"/>
  <c r="B49" i="11" s="1"/>
  <c r="E26" i="10" l="1"/>
  <c r="B23" i="4"/>
  <c r="B29" i="9"/>
  <c r="A91" i="23"/>
  <c r="I61" i="23"/>
  <c r="D66" i="23" s="1"/>
  <c r="H61" i="23"/>
  <c r="D65" i="23" s="1"/>
  <c r="F61" i="23"/>
  <c r="D64" i="23" s="1"/>
  <c r="E61" i="23"/>
  <c r="D63" i="23" s="1"/>
  <c r="D60" i="23"/>
  <c r="D61" i="23" s="1"/>
  <c r="D62" i="23" s="1"/>
  <c r="B55" i="23"/>
  <c r="B57" i="23" s="1"/>
  <c r="L52" i="23"/>
  <c r="L54" i="23" s="1"/>
  <c r="I52" i="23"/>
  <c r="I54" i="23" s="1"/>
  <c r="E52" i="23"/>
  <c r="E54" i="23" s="1"/>
  <c r="B52" i="23"/>
  <c r="B54" i="23" s="1"/>
  <c r="L49" i="23"/>
  <c r="L51" i="23" s="1"/>
  <c r="I49" i="23"/>
  <c r="I51" i="23" s="1"/>
  <c r="E49" i="23"/>
  <c r="E51" i="23" s="1"/>
  <c r="C48" i="23"/>
  <c r="B49" i="23" s="1"/>
  <c r="B51" i="23" s="1"/>
  <c r="L46" i="23"/>
  <c r="I46" i="23"/>
  <c r="E46" i="23"/>
  <c r="B46" i="23"/>
  <c r="L45" i="23"/>
  <c r="E45" i="23"/>
  <c r="B45" i="23"/>
  <c r="L44" i="23"/>
  <c r="E44" i="23"/>
  <c r="B44" i="23"/>
  <c r="L43" i="23"/>
  <c r="E43" i="23"/>
  <c r="B43" i="23"/>
  <c r="L42" i="23"/>
  <c r="E42" i="23"/>
  <c r="B42" i="23"/>
  <c r="L41" i="23"/>
  <c r="E41" i="23"/>
  <c r="B41" i="23"/>
  <c r="L40" i="23"/>
  <c r="E40" i="23"/>
  <c r="B40" i="23"/>
  <c r="L39" i="23"/>
  <c r="L47" i="23" s="1"/>
  <c r="I39" i="23"/>
  <c r="I47" i="23" s="1"/>
  <c r="E39" i="23"/>
  <c r="E47" i="23" s="1"/>
  <c r="B39" i="23"/>
  <c r="B47" i="23" s="1"/>
  <c r="L36" i="23"/>
  <c r="E36" i="23"/>
  <c r="B36" i="23"/>
  <c r="L35" i="23"/>
  <c r="E35" i="23"/>
  <c r="I36" i="23" s="1"/>
  <c r="B35" i="23"/>
  <c r="L34" i="23"/>
  <c r="E34" i="23"/>
  <c r="I35" i="23" s="1"/>
  <c r="I45" i="23" s="1"/>
  <c r="B34" i="23"/>
  <c r="L33" i="23"/>
  <c r="E33" i="23"/>
  <c r="I34" i="23" s="1"/>
  <c r="I44" i="23" s="1"/>
  <c r="B33" i="23"/>
  <c r="L32" i="23"/>
  <c r="E32" i="23"/>
  <c r="I33" i="23" s="1"/>
  <c r="I43" i="23" s="1"/>
  <c r="B32" i="23"/>
  <c r="L31" i="23"/>
  <c r="E31" i="23"/>
  <c r="I32" i="23" s="1"/>
  <c r="I42" i="23" s="1"/>
  <c r="B31" i="23"/>
  <c r="L30" i="23"/>
  <c r="L38" i="23" s="1"/>
  <c r="I30" i="23"/>
  <c r="I38" i="23" s="1"/>
  <c r="E30" i="23"/>
  <c r="E38" i="23" s="1"/>
  <c r="G29" i="23"/>
  <c r="L29" i="23" s="1"/>
  <c r="C29" i="23"/>
  <c r="B30" i="23" s="1"/>
  <c r="C28" i="23"/>
  <c r="L27" i="23"/>
  <c r="C27" i="23"/>
  <c r="G27" i="23" s="1"/>
  <c r="L26" i="23"/>
  <c r="C26" i="23"/>
  <c r="D23" i="23"/>
  <c r="C20" i="23"/>
  <c r="J18" i="23"/>
  <c r="C18" i="23"/>
  <c r="D19" i="23" s="1"/>
  <c r="J17" i="23"/>
  <c r="C17" i="23"/>
  <c r="J16" i="23"/>
  <c r="C16" i="23"/>
  <c r="J15" i="23"/>
  <c r="C15" i="23"/>
  <c r="C14" i="23"/>
  <c r="I14" i="23" s="1"/>
  <c r="D12" i="23"/>
  <c r="D13" i="23" s="1"/>
  <c r="K10" i="23"/>
  <c r="C11" i="23" s="1"/>
  <c r="D10" i="23"/>
  <c r="B10" i="23"/>
  <c r="J9" i="23"/>
  <c r="C9" i="23"/>
  <c r="J6" i="23"/>
  <c r="C6" i="23"/>
  <c r="J5" i="23"/>
  <c r="C5" i="23"/>
  <c r="K3" i="23"/>
  <c r="I10" i="23"/>
  <c r="B38" i="23" l="1"/>
  <c r="B37" i="23"/>
  <c r="B56" i="23"/>
  <c r="E27" i="23"/>
  <c r="E37" i="23"/>
  <c r="B50" i="23"/>
  <c r="B53" i="23"/>
  <c r="I31" i="23"/>
  <c r="I41" i="23" s="1"/>
  <c r="I37" i="23"/>
  <c r="I40" i="23"/>
  <c r="E50" i="23"/>
  <c r="E53" i="23"/>
  <c r="L37" i="23"/>
  <c r="I50" i="23"/>
  <c r="I53" i="23"/>
  <c r="L50" i="23"/>
  <c r="L53" i="23"/>
  <c r="K77" i="23" l="1"/>
  <c r="K75" i="23"/>
  <c r="K72" i="23"/>
  <c r="K73" i="23" s="1"/>
  <c r="K74" i="23" s="1"/>
  <c r="K69" i="23"/>
  <c r="K76" i="23"/>
  <c r="D75" i="23" l="1"/>
  <c r="D73" i="23"/>
  <c r="D74" i="23" s="1"/>
  <c r="D72" i="23"/>
  <c r="D80" i="23"/>
  <c r="D69" i="23"/>
  <c r="D77" i="23"/>
  <c r="D76" i="23"/>
  <c r="K71" i="23"/>
  <c r="K70" i="23"/>
  <c r="K87" i="23"/>
  <c r="D88" i="23"/>
  <c r="D87" i="23"/>
  <c r="D86" i="23"/>
  <c r="D85" i="23"/>
  <c r="D84" i="23"/>
  <c r="D83" i="23"/>
  <c r="K83" i="23"/>
  <c r="K82" i="23"/>
  <c r="K81" i="23"/>
  <c r="K80" i="23"/>
  <c r="K84" i="23"/>
  <c r="D79" i="23" l="1"/>
  <c r="D78" i="23"/>
  <c r="D71" i="23"/>
  <c r="D70" i="23"/>
  <c r="B54" i="22" l="1"/>
  <c r="C7" i="22"/>
  <c r="C54" i="22"/>
  <c r="E54" i="22" s="1"/>
  <c r="E7" i="22"/>
  <c r="D5" i="22"/>
  <c r="I6" i="11" l="1"/>
  <c r="G6" i="11"/>
  <c r="E6" i="11"/>
  <c r="D11" i="8" l="1"/>
  <c r="D7" i="8"/>
  <c r="D8" i="8"/>
  <c r="D6" i="8"/>
  <c r="D3" i="8"/>
  <c r="D17" i="4"/>
  <c r="D20" i="4"/>
  <c r="J420" i="1" l="1"/>
  <c r="H420" i="1"/>
  <c r="J379" i="1" l="1"/>
  <c r="D181" i="1" l="1"/>
  <c r="D16" i="4" l="1"/>
  <c r="D15" i="4"/>
  <c r="D14" i="4"/>
  <c r="D13" i="4"/>
  <c r="D12" i="4"/>
  <c r="K6" i="11"/>
  <c r="D3" i="4" l="1"/>
  <c r="L149" i="1" l="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2"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3" i="1"/>
  <c r="H414" i="1"/>
  <c r="H415" i="1"/>
  <c r="H416" i="1"/>
  <c r="H417" i="1"/>
  <c r="H418" i="1"/>
  <c r="H419"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2"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1" i="1"/>
  <c r="J422" i="1"/>
  <c r="J423" i="1"/>
  <c r="J424" i="1"/>
  <c r="J426" i="1"/>
  <c r="J427" i="1"/>
  <c r="J428" i="1"/>
  <c r="J429" i="1"/>
  <c r="J430" i="1"/>
  <c r="J435"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2" i="1"/>
  <c r="D3" i="1" l="1"/>
  <c r="D4" i="1"/>
  <c r="D5" i="1"/>
  <c r="D6" i="1"/>
  <c r="D7" i="1"/>
  <c r="D8" i="1"/>
  <c r="D11" i="1"/>
  <c r="D14" i="1"/>
  <c r="D15" i="1"/>
  <c r="D16" i="1"/>
  <c r="D17" i="1"/>
  <c r="D18" i="1"/>
  <c r="D19" i="1"/>
  <c r="D20" i="1"/>
  <c r="D21" i="1"/>
  <c r="D22" i="1"/>
  <c r="D23" i="1"/>
  <c r="D24" i="1"/>
  <c r="D25" i="1"/>
  <c r="D26" i="1"/>
  <c r="D27"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2" i="1"/>
  <c r="E22" i="14" l="1"/>
  <c r="C10" i="10" l="1"/>
  <c r="B14" i="8"/>
  <c r="D9" i="4"/>
  <c r="D6" i="4"/>
  <c r="J9" i="20"/>
  <c r="D7" i="4"/>
  <c r="O12" i="10" l="1"/>
  <c r="L79" i="20" s="1"/>
  <c r="I12" i="10"/>
  <c r="L12" i="10"/>
  <c r="C12" i="10"/>
  <c r="F12" i="10"/>
  <c r="D5" i="4"/>
  <c r="E75" i="20" l="1"/>
  <c r="E80" i="20"/>
  <c r="E79" i="20"/>
  <c r="E78" i="20"/>
  <c r="E77" i="20"/>
  <c r="E76" i="20"/>
  <c r="E64" i="20"/>
  <c r="E69" i="20"/>
  <c r="E68" i="20"/>
  <c r="E65" i="20"/>
  <c r="E66" i="20" s="1"/>
  <c r="E72" i="20"/>
  <c r="E61" i="20"/>
  <c r="E67" i="20"/>
  <c r="L74" i="20"/>
  <c r="L73" i="20"/>
  <c r="L72" i="20"/>
  <c r="L76" i="20"/>
  <c r="L75" i="20"/>
  <c r="L64" i="20"/>
  <c r="L61" i="20"/>
  <c r="L69" i="20"/>
  <c r="L67" i="20"/>
  <c r="L68" i="20"/>
  <c r="E63" i="20" l="1"/>
  <c r="E62" i="20"/>
  <c r="L63" i="20"/>
  <c r="L62" i="20"/>
  <c r="E71" i="20"/>
  <c r="E70" i="20"/>
  <c r="L65" i="20"/>
  <c r="L66"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31" authorId="0" shapeId="0" xr:uid="{00000000-0006-0000-0800-000001000000}">
      <text>
        <r>
          <rPr>
            <b/>
            <sz val="9"/>
            <color indexed="81"/>
            <rFont val="MS P ゴシック"/>
            <family val="3"/>
            <charset val="128"/>
          </rPr>
          <t>user:</t>
        </r>
        <r>
          <rPr>
            <sz val="9"/>
            <color indexed="81"/>
            <rFont val="MS P ゴシック"/>
            <family val="3"/>
            <charset val="128"/>
          </rPr>
          <t xml:space="preserve">
情報部に検索機能つけられるか、電カルにコードが入っていて引っ張ってこれるか確認。
できなければ手入力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cgcuser</author>
    <author>na</author>
  </authors>
  <commentList>
    <comment ref="D2" authorId="0" shapeId="0" xr:uid="{00000000-0006-0000-0B00-000001000000}">
      <text>
        <r>
          <rPr>
            <b/>
            <sz val="9"/>
            <color indexed="81"/>
            <rFont val="MS P ゴシック"/>
            <family val="3"/>
            <charset val="128"/>
          </rPr>
          <t>cgcuser:</t>
        </r>
        <r>
          <rPr>
            <sz val="9"/>
            <color indexed="81"/>
            <rFont val="MS P ゴシック"/>
            <family val="3"/>
            <charset val="128"/>
          </rPr>
          <t xml:space="preserve">
神経鞘腫の階層表示要確認</t>
        </r>
      </text>
    </comment>
    <comment ref="E2" authorId="1" shapeId="0" xr:uid="{00000000-0006-0000-0B00-000002000000}">
      <text>
        <r>
          <rPr>
            <b/>
            <sz val="9"/>
            <color indexed="81"/>
            <rFont val="ＭＳ Ｐゴシック"/>
            <family val="3"/>
            <charset val="128"/>
          </rPr>
          <t>na:</t>
        </r>
        <r>
          <rPr>
            <sz val="9"/>
            <color indexed="81"/>
            <rFont val="ＭＳ Ｐゴシック"/>
            <family val="3"/>
            <charset val="128"/>
          </rPr>
          <t xml:space="preserve">
名前重複してる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2" authorId="0" shapeId="0" xr:uid="{00000000-0006-0000-0C00-000001000000}">
      <text>
        <r>
          <rPr>
            <b/>
            <sz val="9"/>
            <color indexed="81"/>
            <rFont val="MS P ゴシック"/>
            <family val="3"/>
            <charset val="128"/>
          </rPr>
          <t>user:</t>
        </r>
        <r>
          <rPr>
            <sz val="9"/>
            <color indexed="81"/>
            <rFont val="MS P ゴシック"/>
            <family val="3"/>
            <charset val="128"/>
          </rPr>
          <t xml:space="preserve">
第１選択は“がん”表記</t>
        </r>
      </text>
    </comment>
    <comment ref="A107" authorId="0" shapeId="0" xr:uid="{00000000-0006-0000-0C00-000002000000}">
      <text>
        <r>
          <rPr>
            <b/>
            <sz val="9"/>
            <color indexed="81"/>
            <rFont val="MS P ゴシック"/>
            <family val="3"/>
            <charset val="128"/>
          </rPr>
          <t>user:</t>
        </r>
        <r>
          <rPr>
            <sz val="9"/>
            <color indexed="81"/>
            <rFont val="MS P ゴシック"/>
            <family val="3"/>
            <charset val="128"/>
          </rPr>
          <t xml:space="preserve">
患者基本情報のがん種区分と同じ分類だと思う</t>
        </r>
      </text>
    </comment>
    <comment ref="B363" authorId="0" shapeId="0" xr:uid="{00000000-0006-0000-0C00-000003000000}">
      <text>
        <r>
          <rPr>
            <b/>
            <sz val="9"/>
            <color indexed="81"/>
            <rFont val="MS P ゴシック"/>
            <family val="3"/>
            <charset val="128"/>
          </rPr>
          <t>user:</t>
        </r>
        <r>
          <rPr>
            <sz val="9"/>
            <color indexed="81"/>
            <rFont val="MS P ゴシック"/>
            <family val="3"/>
            <charset val="128"/>
          </rPr>
          <t xml:space="preserve">
システム上は頸に変更されているが、Excelの都合に合わせる？(11/22)</t>
        </r>
      </text>
    </comment>
  </commentList>
</comments>
</file>

<file path=xl/sharedStrings.xml><?xml version="1.0" encoding="utf-8"?>
<sst xmlns="http://schemas.openxmlformats.org/spreadsheetml/2006/main" count="8689" uniqueCount="3854">
  <si>
    <t>第１階層</t>
    <rPh sb="0" eb="1">
      <t>ダイ</t>
    </rPh>
    <rPh sb="2" eb="4">
      <t>カイソウ</t>
    </rPh>
    <phoneticPr fontId="0"/>
  </si>
  <si>
    <t>第２階層</t>
    <rPh sb="0" eb="1">
      <t>ダイ</t>
    </rPh>
    <rPh sb="2" eb="4">
      <t>カイソウ</t>
    </rPh>
    <phoneticPr fontId="0"/>
  </si>
  <si>
    <t>Adrenal Gland（副腎）</t>
    <rPh sb="14" eb="16">
      <t>フクジン</t>
    </rPh>
    <phoneticPr fontId="0"/>
  </si>
  <si>
    <t>Adrenal Gland（副腎）</t>
  </si>
  <si>
    <t>Adrenocortical Carcinoma (ACC)_副腎皮質癌</t>
  </si>
  <si>
    <t>Adrenal Gland（副腎）</t>
    <phoneticPr fontId="0"/>
  </si>
  <si>
    <t>Pheochromocytoma (PHC)_褐色細胞腫</t>
  </si>
  <si>
    <t>Ampulla of Vater（ファーター膨大部(ファーター乳頭部)）</t>
  </si>
  <si>
    <t>Biliary Tract（胆道）</t>
    <phoneticPr fontId="0"/>
  </si>
  <si>
    <t>第３階層</t>
    <rPh sb="0" eb="1">
      <t>ダイ</t>
    </rPh>
    <rPh sb="2" eb="4">
      <t>カイソウ</t>
    </rPh>
    <phoneticPr fontId="0"/>
  </si>
  <si>
    <t>第４階層</t>
    <rPh sb="0" eb="1">
      <t>ダイ</t>
    </rPh>
    <rPh sb="2" eb="4">
      <t>カイソウ</t>
    </rPh>
    <phoneticPr fontId="0"/>
  </si>
  <si>
    <t>第５階層</t>
    <rPh sb="0" eb="1">
      <t>ダイ</t>
    </rPh>
    <rPh sb="2" eb="4">
      <t>カイソウ</t>
    </rPh>
    <phoneticPr fontId="0"/>
  </si>
  <si>
    <t>第６階層</t>
    <rPh sb="0" eb="1">
      <t>ダイ</t>
    </rPh>
    <rPh sb="2" eb="4">
      <t>カイソウ</t>
    </rPh>
    <phoneticPr fontId="0"/>
  </si>
  <si>
    <t>Intestinal Ampullary Carcinoma (IAMPCA)_十二指腸乳頭部癌 腸型</t>
  </si>
  <si>
    <t>Mixed Ampullary Carcinoma (MAMPCA)_十二指腸乳頭部癌 混合型</t>
  </si>
  <si>
    <t>Bone（骨）</t>
    <phoneticPr fontId="0"/>
  </si>
  <si>
    <t>Bowel（腸）</t>
    <phoneticPr fontId="0"/>
  </si>
  <si>
    <t>CNS/Brain（中枢神経系/脳）</t>
    <phoneticPr fontId="0"/>
  </si>
  <si>
    <t>Cervix（子宮頚部）</t>
    <phoneticPr fontId="0"/>
  </si>
  <si>
    <t>Esophagus/Stomach（食道/胃）</t>
    <phoneticPr fontId="0"/>
  </si>
  <si>
    <t>Eye（眼）</t>
    <phoneticPr fontId="0"/>
  </si>
  <si>
    <t>Head and Neck（頭頸部）</t>
    <phoneticPr fontId="0"/>
  </si>
  <si>
    <t>Lung（肺）</t>
    <phoneticPr fontId="0"/>
  </si>
  <si>
    <t>Monomorphic PTLD (B- and T-/NK-cell types) (MPTLD)</t>
    <phoneticPr fontId="0"/>
  </si>
  <si>
    <t>Myeloid（骨髄）</t>
    <phoneticPr fontId="0"/>
  </si>
  <si>
    <t>Other（その他）</t>
    <rPh sb="8" eb="9">
      <t>ホカ</t>
    </rPh>
    <phoneticPr fontId="0"/>
  </si>
  <si>
    <t>Other（その他）</t>
    <phoneticPr fontId="0"/>
  </si>
  <si>
    <t>Ovary/Fallopian Tube（卵巣/卵管）</t>
    <phoneticPr fontId="0"/>
  </si>
  <si>
    <t>Penis（陰茎）</t>
    <phoneticPr fontId="0"/>
  </si>
  <si>
    <t>Peripheral Nervous System（末梢神経系）</t>
    <phoneticPr fontId="0"/>
  </si>
  <si>
    <t>Peritoneum（腹膜）</t>
    <phoneticPr fontId="0"/>
  </si>
  <si>
    <t>Pleura（胸膜）</t>
    <phoneticPr fontId="0"/>
  </si>
  <si>
    <t>Prostate（前立腺）</t>
    <phoneticPr fontId="0"/>
  </si>
  <si>
    <t>Skin（皮膚）</t>
    <phoneticPr fontId="0"/>
  </si>
  <si>
    <t>Soft Tissue（軟部組織）</t>
    <phoneticPr fontId="0"/>
  </si>
  <si>
    <t>Testis（精巣）</t>
    <phoneticPr fontId="0"/>
  </si>
  <si>
    <t>Thymus（胸腺）</t>
    <phoneticPr fontId="0"/>
  </si>
  <si>
    <t>Thyroid（甲状腺）</t>
    <phoneticPr fontId="0"/>
  </si>
  <si>
    <t>Uterus（子宮）</t>
    <rPh sb="7" eb="9">
      <t>シキュウ</t>
    </rPh>
    <phoneticPr fontId="0"/>
  </si>
  <si>
    <t>Uterus（子宮）</t>
    <phoneticPr fontId="0"/>
  </si>
  <si>
    <t>Choroid Plexus Tumor (CPT)_脈絡叢腫瘍</t>
  </si>
  <si>
    <t>Diffuse Glioma (DIFG)_びまん性神経膠腫</t>
  </si>
  <si>
    <t>Embryonal Tumor (EMBT)_胎児性腫瘍</t>
  </si>
  <si>
    <t>Encapsulated Glioma (ENCG)_被包性神経膠腫</t>
  </si>
  <si>
    <t>Ependymomal Tumor (EPMT)_上衣系腫瘍</t>
  </si>
  <si>
    <t>Germ Cell Tumor, Brain (BGCT)_頭蓋内胚細胞腫瘍</t>
  </si>
  <si>
    <t>Meningothelial Tumor (MNGT)_髄膜種</t>
  </si>
  <si>
    <t>Miscellaneous Brain Tumor (MBT)_その他脳腫瘍</t>
  </si>
  <si>
    <t>Miscellaneous Neuroepithelial Tumor (MNET)_その他の神経上皮腫瘍</t>
  </si>
  <si>
    <t>Pineal Tumor(PINT)_松果体部腫瘍</t>
  </si>
  <si>
    <t>Primary CNS Melanocytic Tumors (PCNSMT)_原発性中枢神経系メラニン細胞性腫瘍</t>
  </si>
  <si>
    <t>Sellar Tumor(SELT)_トルコ鞍部腫瘍</t>
  </si>
  <si>
    <t>Glioblastoma (GB)_膠芽腫</t>
  </si>
  <si>
    <t>Atypical Teratoid/Rhabdoid Tumor (ATRT)_非定型奇形腫様ラブドイド腫瘍</t>
  </si>
  <si>
    <t>Desmoplastic/Nodular Medulloblastoma (DMBL)_線維形成性結節性髄芽腫</t>
  </si>
  <si>
    <t>Embryonal Tumor with Abundant Neuropil and True Rosettes (ETANTR)_ニューロピルと真性ロゼットに富む胎児性腫瘍</t>
  </si>
  <si>
    <t>Large Cell/Anaplastic Medulloblastoma (AMBL)_大細胞性/退形成性髄芽腫</t>
  </si>
  <si>
    <t>Medulloblastoma (MBL)_髄芽腫</t>
  </si>
  <si>
    <t>Medulloblastoma with Extensive Nodularity (MBEN)_高度結節性髄芽腫</t>
  </si>
  <si>
    <t>Medulloepithelioma (MDEP)_髄上皮腫</t>
  </si>
  <si>
    <t>Medullomyoblastoma (MMB)_髄筋芽腫</t>
  </si>
  <si>
    <t>Melanotic Medulloblastoma (MMBL)_メラニン性髄芽腫</t>
  </si>
  <si>
    <t>Olfactory Neuroblastoma (ONBL)_嗅神経芽細胞腫</t>
  </si>
  <si>
    <t>Primitive Neuroectodermal Tumor (PNET)_原始神経外胚葉性腫瘍</t>
  </si>
  <si>
    <t>Anaplastic Ganglioglioma (AGNG)_退形成性神経節膠腫</t>
  </si>
  <si>
    <t>Anaplastic Pleomorphic Xanthoastrocytoma (APXA)_退形成性多型黄色星細胞腫</t>
  </si>
  <si>
    <t>Dysembryoplastic Neuroepithelial Tumor (DNT)_胚芽異形成性神経上皮腫瘍</t>
  </si>
  <si>
    <t>Gangliocytoma (GNC)_神経節細胞腫</t>
  </si>
  <si>
    <t>Ganglioglioma (GNG)_神経節膠腫</t>
  </si>
  <si>
    <t>Low-Grade Glioma, NOS (LGGNOS)_低悪性度神経膠腫、特定不能</t>
  </si>
  <si>
    <t>Pilocytic Astrocytoma (PAST)_毛様細胞性星細胞腫</t>
  </si>
  <si>
    <t>Pilomyxoid Astrocytoma (PMA)_毛様類粘液性星細胞腫</t>
  </si>
  <si>
    <t>Pleomorphic Xanthoastrocytoma (PXA)_多形黄色星細胞腫</t>
  </si>
  <si>
    <t>Anaplastic Ependymoma (APE)_退形成性上衣腫</t>
  </si>
  <si>
    <t>Clear Cell Ependymoma (CCE)_明細胞上衣腫</t>
  </si>
  <si>
    <t>Ependymoma (EPM)_上衣腫</t>
  </si>
  <si>
    <t>Myxopapillary Ependymoma (MPE)_粘液乳頭状上衣腫</t>
  </si>
  <si>
    <t>Subependymoma (SUBE)_上衣下腫</t>
  </si>
  <si>
    <t>Choriocarcinoma (BCCA)_絨毛癌</t>
  </si>
  <si>
    <t>Embryonal Carcinoma (BEC)_胎児性癌</t>
  </si>
  <si>
    <t>Germinoma (GMN)_ジャーミノーマ（胚腫）</t>
  </si>
  <si>
    <t>Immature Teratoma (BIMT)_頭蓋内未熟奇形腫</t>
  </si>
  <si>
    <t>Malignant Teratoma (BMGT)_頭蓋内悪性奇形腫</t>
  </si>
  <si>
    <t>Mature Teratoma (BMT)_頭蓋内成熟奇形腫</t>
  </si>
  <si>
    <t>Mixed Germ Cell Tumor (BMGCT)_頭蓋内混合性胚細胞腫瘍</t>
  </si>
  <si>
    <t>Yolk Sac Tumor (BYST)_頭蓋内卵黄嚢腫瘍</t>
  </si>
  <si>
    <t>Anaplastic Meningioma (ANM)_退形成性髄膜腫</t>
  </si>
  <si>
    <t>Atypical Meningioma (ATM)_異型髄膜腫</t>
  </si>
  <si>
    <t>Chordoid Meningioma (CHOM)_脊索腫様髄膜腫</t>
  </si>
  <si>
    <t>Clear cell Meningioma (CCM)_明細胞髄膜腫</t>
  </si>
  <si>
    <t>Hemangiopericytoma of the Central Nervous System (HPCCNS)_中枢神経系血管周皮腫</t>
  </si>
  <si>
    <t>Meningioma (MNG)_髄膜腫</t>
  </si>
  <si>
    <t>Papillary Meningioma (PPM)_乳頭状髄膜腫</t>
  </si>
  <si>
    <t>Rhabdoid Meningioma (RHM)_ラブドイド髄膜腫</t>
  </si>
  <si>
    <t>Solitary Fibrous Tumor of the Central Nervous System (SFTCNS)_中枢神経系孤立性線維性腫瘍</t>
  </si>
  <si>
    <t>Hemangioblastoma (HMBL)_血管芽腫</t>
  </si>
  <si>
    <t>High-Grade Neuroepithelial Tumor (HGNET)_高悪性度神経上皮腫瘍</t>
  </si>
  <si>
    <t>Low-Grade Neuroepithelial Tumor (LGNET)_低悪性度神経上皮腫瘍</t>
  </si>
  <si>
    <t>Malignant Lymphoma (MLYM)_頭蓋内悪性リンパ腫</t>
  </si>
  <si>
    <t>Malignant Tumor (MT)_頭蓋内悪性腫瘍</t>
  </si>
  <si>
    <t>Mesenchymal Chondrosarcoma of the CNS (MCHSCNS)_中枢神経系間葉性軟骨肉腫</t>
  </si>
  <si>
    <t>Primary Brain Tumor (PBT)_原発性脳腫瘍</t>
  </si>
  <si>
    <t>Primary Neuroepithelial Tumor (PRNET)_原発性神経上皮腫瘍</t>
  </si>
  <si>
    <t>Angiocentric Glioma (ANGL)_血管中心性膠腫</t>
  </si>
  <si>
    <t>Astroblastoma (ASTB)_星芽腫</t>
  </si>
  <si>
    <t>Central Neurocytoma (CNC)_中枢性神経細胞腫</t>
  </si>
  <si>
    <t>Cerebellar Liponeurocytoma (CLNC)_小脳脂肪神経細胞腫</t>
  </si>
  <si>
    <t>Chordoid Glioma of the Third Ventricle (CHGL)_第三脳室脊索腫様膠腫</t>
  </si>
  <si>
    <t>Desmoplastic Infantile Astrocytoma (DIA)_線維形成性乳児星細胞腫</t>
  </si>
  <si>
    <t>Desmoplastic Infantile Ganglioglioma (DIG)_線維形成性乳児神経節膠腫</t>
  </si>
  <si>
    <t>Dysplastic Gangliocytoma of the Cerebellum/Lhermitte-Duclos Disease (LDD)_異形成性小脳神経節細胞腫/レーミッテ・ダクロス病</t>
  </si>
  <si>
    <t>Extraventricular Neurocytoma (EVN)_脳室外神経細胞腫</t>
  </si>
  <si>
    <t>Papillary Glioneuronal Tumor (PGNT)_乳頭状グリア神経細胞性腫瘍</t>
  </si>
  <si>
    <t>Rosette-forming Glioneuronal Tumor of the Fourth Ventricle (RGNT)_第4脳室ロゼット形成性グリア神経細胞腫瘍</t>
  </si>
  <si>
    <t>Papillary Tumor of the Pineal Region (PTPR)_松果体部乳頭状腫瘍</t>
  </si>
  <si>
    <t>Pineal Parenchymal Tumor of Intermediate Differentiation (PPTID)_中間型松果体実質腫瘍</t>
  </si>
  <si>
    <t>Pineoblastoma (PBL)_松果体芽腫</t>
  </si>
  <si>
    <t>ineocytoma (PINC)_松果体細胞腫</t>
  </si>
  <si>
    <t>Melanocytoma (MELC)_メラニン細胞腫</t>
  </si>
  <si>
    <t>Primary CNS Melanoma (PCNSM)_原発性中枢神経系黒色腫</t>
  </si>
  <si>
    <t>Atypical Pituitary Adenoma (APTAD)_異型下垂体腺腫</t>
  </si>
  <si>
    <t>Craniopharyngioma, Adamantinomatous Type (ACPG)_エナメル上皮腫型頭蓋咽頭腫</t>
  </si>
  <si>
    <t>Craniopharyngioma, Papillary Type (PCGP)_乳頭型頭蓋咽頭腫</t>
  </si>
  <si>
    <t>Granular Cell Tumor (GCT)_顆粒細胞腫</t>
  </si>
  <si>
    <t>Pituicytoma (PTCY)_下垂体細胞腫</t>
  </si>
  <si>
    <t>Pituitary Adenoma (PTAD)_下垂体腺腫</t>
  </si>
  <si>
    <t>Pituitary Carcinoma (PTCA)_下垂体癌</t>
  </si>
  <si>
    <t>Spindle Cell Oncocytoma of the Adenohypophysis (SCOAH)_腺下垂体紡錘形細胞オンコサイトーマ</t>
  </si>
  <si>
    <t>Ganglioneuroblastoma (GNBL)_神経節芽腫</t>
  </si>
  <si>
    <t>Ganglioneuroma (GN)_神経節腫</t>
  </si>
  <si>
    <t>Nerve Sheath Tumor (NST)_神経鞘腫</t>
  </si>
  <si>
    <t>Neuroblastoma (NBL)_神経芽腫</t>
  </si>
  <si>
    <t>Malignant Peripheral Nerve Sheath Tumor (MPNST)_悪性末梢神経鞘腫瘍</t>
  </si>
  <si>
    <t>Neurofibroma (NFIB)_神経線維腫</t>
  </si>
  <si>
    <t>Schwannoma (SCHW)_神経鞘腫</t>
  </si>
  <si>
    <t>Cellular Schwannoma (CSCHW)_富細胞型神経鞘腫</t>
  </si>
  <si>
    <t>Melanotic Schwannoma (MSCHW)_色素型神経鞘腫</t>
  </si>
  <si>
    <t>Head and Neck Carcinoma, Other (OHNCA)_頭頸部癌、その他</t>
  </si>
  <si>
    <t>Head and Neck Mucosal Melanoma (HNMUCM)_頭頸部粘膜黒色腫</t>
  </si>
  <si>
    <t>Head and Neck Squamous Cell Carcinoma (HNSC)_頭頸部扁平上皮癌</t>
  </si>
  <si>
    <t>Nasopharyngeal Carcinoma (NPC)_上咽頭癌</t>
  </si>
  <si>
    <t>Parathyroid Cancer (PTH)_副甲状腺癌</t>
  </si>
  <si>
    <t>Salivary Carcinoma (SACA)_唾液腺癌</t>
  </si>
  <si>
    <t>Sialoblastoma (SBL)_唾液腺芽腫</t>
  </si>
  <si>
    <t>Adenosquamous Carcinoma of the Tongue (ASCT)_腺扁平上皮舌癌</t>
  </si>
  <si>
    <t>Epithelial-Myoepithelial Carcinoma (EMYOCA)_上皮筋上皮癌</t>
  </si>
  <si>
    <t>Head and Neck Neuroendocrine Carcinoma (HNNE)_頭頸部神経内分泌癌</t>
  </si>
  <si>
    <t>NUT Midline Carcinoma of the Head and Neck (NMCHN)_頭頸部NUT正中線癌</t>
  </si>
  <si>
    <t>Odontogenic Carcinoma (ODGC)_歯原性癌腫</t>
  </si>
  <si>
    <t>Sinonasal Adenocarcinoma (SNA)_副鼻腔腺癌</t>
  </si>
  <si>
    <t>Sinonasal Undifferentiated Carcinoma (SNUC)_副鼻腔未分化癌</t>
  </si>
  <si>
    <t>Clear Cell Odontogenic Carcinoma (CCOC)_明細胞性歯原性癌</t>
  </si>
  <si>
    <t>Head and Neck Squamous Cell Carcinoma of Unknown Primary (HNSCUP)_原発不明頭頸部扁平上皮癌</t>
  </si>
  <si>
    <t>Hypopharynx Squamous Cell Carcinoma (HPHSC)_下咽頭扁平上皮癌</t>
  </si>
  <si>
    <t>Larynx Squamous Cell Carcinoma (LXSC)_喉頭扁平上皮癌</t>
  </si>
  <si>
    <t>Oral Cavity Squamous Cell Carcinoma (OCSC)_口腔内扁平上皮癌</t>
  </si>
  <si>
    <t>Oropharynx Squamous Cell Carcinoma (OPHSC)_中咽頭扁平上皮癌</t>
  </si>
  <si>
    <t>Sinonasal Squamous Cell Carcinoma (SNSC)_副鼻腔扁平上皮癌</t>
  </si>
  <si>
    <t>Parathyroid Carcinoma (PTHC)_副甲状腺癌</t>
  </si>
  <si>
    <t>Acinic Cell Carcinoma (ACCC)_腺房細胞癌</t>
  </si>
  <si>
    <t>Adenoid Cystic Carcinoma (ACYC)_腺様嚢胞癌</t>
  </si>
  <si>
    <t>Basal Cell Adenocarcinoma (BCAC)_基底細胞がん</t>
  </si>
  <si>
    <t>Carcinoma ex Pleomorphic Adenoma (CAEXPA)_悪性多形性腺腫</t>
  </si>
  <si>
    <t>Mammary Analogue Secretory Carcinoma of Salivary Gland Origin (HNMASC)_唾液腺起源の乳腺相似分泌癌</t>
  </si>
  <si>
    <t>Mucoepidermoid Carcinoma (MUCC)_粘表皮癌</t>
  </si>
  <si>
    <t>Myoepithelial Carcinoma (MYEC)_筋上皮癌</t>
  </si>
  <si>
    <t>Pleomorphic Adenoma (PADA)_多形腺腫</t>
  </si>
  <si>
    <t>Polymorphous Adenocarcinoma (PAC)_多型腺がん</t>
  </si>
  <si>
    <t>Salivary Adenocarcinoma (SAAD)_唾液腺腺癌</t>
  </si>
  <si>
    <t>Salivary Carcinoma, Other (OSACA)_その他の唾液癌</t>
  </si>
  <si>
    <t>Salivary Duct Carcinoma (SDCA)_唾液腺導管癌</t>
  </si>
  <si>
    <t>Salivary Gland Oncocytoma (SGO)_唾液腺好酸性細胞腫</t>
  </si>
  <si>
    <t>Lacrimal Gland Tumor (LGT)_涙腺腫瘍</t>
  </si>
  <si>
    <t>Adenoid Cystic Carcinoma of the Lacrimal Gland (ACLG)_涙腺腺様嚢胞がん</t>
  </si>
  <si>
    <t>Squamous Cell Carcinoma of the Lacrimal Gland (SCLG)_涙腺扁平上皮がん</t>
  </si>
  <si>
    <t>Ocular Melanoma (OM)_眼内色素細胞性腫瘍</t>
  </si>
  <si>
    <t>etinoblastoma (RBL)_網膜芽細胞腫</t>
  </si>
  <si>
    <t>Conjunctival Melanoma (CM)_結膜黒色腫</t>
  </si>
  <si>
    <t>Uveal Melanoma (UM)_ブドウ膜黒色腫</t>
  </si>
  <si>
    <t>Anaplastic Thyroid Cancer (THAP)_甲状腺退形成癌/未分化癌</t>
  </si>
  <si>
    <t>Hurthle Cell Thyroid Cancer (THHC)_甲状腺ヒュルトレ細胞癌</t>
  </si>
  <si>
    <t>Hyalinizing Trabecular Adenoma of the Thyroid (HTAT)_甲状腺硝子化索状腺腫</t>
  </si>
  <si>
    <t>Medullary Thyroid Cancer (THME)_甲状腺髄様癌</t>
  </si>
  <si>
    <t>Oncocytic Adenoma of the Thyroid (OAT)_甲状腺好酸性細胞腺腫</t>
  </si>
  <si>
    <t>Poorly Differentiated Thyroid Cancer (THPD)_甲状腺低分化癌</t>
  </si>
  <si>
    <t>Well-Differentiated Thyroid Cancer (WDTC)_甲状腺高分化腫瘍</t>
  </si>
  <si>
    <t>Follicular Thyroid Cancer (THFO)_濾胞性甲状腺癌</t>
  </si>
  <si>
    <t>Papillary Thyroid Cancer (THPA)_乳頭様甲状腺癌</t>
  </si>
  <si>
    <t>Combined Small Cell Lung Carcinoma (CSCLC)_混合型小細胞肺癌</t>
  </si>
  <si>
    <t>Inflammatory Myofibroblastic Lung Tumor (IMTL)_肺炎症性筋線維芽細胞腫</t>
  </si>
  <si>
    <t>Lung Adenocarcinoma In Situ (LAIS)_肺上皮内腺癌</t>
  </si>
  <si>
    <t>Lung Neuroendocrine Tumor (LNET)_肺神経内分泌腫瘍</t>
  </si>
  <si>
    <t>Atypical Lung Carcinoid (ALUCA)_肺非定型的肺カルチノイド</t>
  </si>
  <si>
    <t>Large Cell Neuroendocrine Carcinoma (LUNE)_肺大細胞神経内分泌癌</t>
  </si>
  <si>
    <t>Lung Carcinoid (LUCA))_肺カルチノイド腫瘍</t>
  </si>
  <si>
    <t>Small Cell Lung Cancer (SCLC)_小細胞肺癌</t>
  </si>
  <si>
    <t>Ciliated Muconodular Papillary Tumor of the Lung (CMPT)_線毛性粘液結節性乳頭状肺腫瘍</t>
  </si>
  <si>
    <t>Large Cell Lung Carcinoma (LCLC)_肺大細胞癌</t>
  </si>
  <si>
    <t>Lung Adenocarcinoma (LUAD)_肺腺癌</t>
  </si>
  <si>
    <t>Lung Adenosquamous Carcinoma (LUAS)_肺腺扁平上皮癌</t>
  </si>
  <si>
    <t>ung Squamous Cell Carcinoma (LUSC)_肺扁平上皮癌</t>
  </si>
  <si>
    <t>NUT Carcinoma of the Lung (NUTCL)_肺NUT転座癌</t>
  </si>
  <si>
    <t>Pleomorphic Carcinoma of the Lung (LUPC)_肺多形癌</t>
  </si>
  <si>
    <t>Poorly Differentiated Non-Small Cell Lung Cancer (NSCLCPD)_低分化非小細胞肺癌</t>
  </si>
  <si>
    <t>Salivary Gland-Type Tumor of the Lung (SGTTL)_唾液腺型肺癌</t>
  </si>
  <si>
    <t>Spindle Cell Carcinoma of the Lung (SPCC)_肺紡錘細胞癌</t>
  </si>
  <si>
    <t>Basaloid Large Cell Carcinoma of the Lung (BLCLC)_肺類基底細胞型大細胞癌</t>
  </si>
  <si>
    <t>Clear Cell Carcinoma of the Lung (CCLC)_肺明細胞癌</t>
  </si>
  <si>
    <t>Giant Cell Carcinoma of the Lung (GCLC))_肺巨細胞癌</t>
  </si>
  <si>
    <t>Large Cell Lung Carcinoma With Rhabdoid Phenotype (RLCLC)_肺ラブドイド形質を伴う大細胞癌</t>
  </si>
  <si>
    <t>Lymphoepithelioma-like Carcinoma of the Lung (LECLC)_肺リンパ上皮腫様癌</t>
  </si>
  <si>
    <t>Adenoid Cystic Carcinoma of the Lung (LUACC)_肺腺様嚢胞癌</t>
  </si>
  <si>
    <t>Mucoepidermoid Carcinoma of the Lung (LUMEC)_肺粘表皮癌</t>
  </si>
  <si>
    <t>Non-Small Cell Lung Cancer (NSCLC)_非小細胞肺癌</t>
  </si>
  <si>
    <t>Pleuropulmonary Blastoma (PPB)_胸膜肺芽腫</t>
  </si>
  <si>
    <t>Pulmonary Lymphangiomyomatosis (LAM)_肺リンパ管筋腫症/PEComa</t>
  </si>
  <si>
    <t>Sarcomatoid Carcinoma of the Lung (SARCL)_肺肉腫様癌</t>
  </si>
  <si>
    <t>Pleural Mesothelioma (PLMESO)_胸膜中皮腫</t>
  </si>
  <si>
    <t>Pleural Mesothelioma, Biphasic Type (PLBMESO)_二相型胸膜中皮腫</t>
  </si>
  <si>
    <t>Pleural Mesothelioma, Epithelioid Type (PLEMESO)_上皮型胸膜中皮腫</t>
  </si>
  <si>
    <t>Pleural Mesothelioma, Sarcomatoid Type (PLSMESO)_肉腫型胸膜中皮腫</t>
  </si>
  <si>
    <t>Thymic Epithelial Tumor (TET)_胸腺上皮性腫瘍</t>
  </si>
  <si>
    <t>Thymic Neuroendocrine Tumor (TNET)_胸腺神経内分泌腫瘍</t>
  </si>
  <si>
    <t>Thymic Carcinoma (THYC)_胸腺癌</t>
  </si>
  <si>
    <t>Thymoma (THYM)_胸腺腫</t>
  </si>
  <si>
    <t>Breast（乳房）</t>
  </si>
  <si>
    <t>Adenomyoepithelioma of the Breast (BRAME)_腺筋上皮腫</t>
  </si>
  <si>
    <t>Breast Ductal Carcinoma In Situ (DCIS)_非浸潤性乳管癌</t>
  </si>
  <si>
    <t>Paget Disease of the Nipple (PD)_パジェット病</t>
  </si>
  <si>
    <t>Fibroadenoma (FA)_線維腺腫</t>
  </si>
  <si>
    <t>Phyllodes Tumor of the Breast (PT)_葉状腫瘍</t>
  </si>
  <si>
    <t>Benign Phyllodes Tumor of the Breast (BPT)_良性葉状腫瘍</t>
  </si>
  <si>
    <t>Borderline Phyllodes Tumor of the Breast (BLPT)_境界悪性葉状腫瘍</t>
  </si>
  <si>
    <t>Malignant Phyllodes Tumor of the Breast (MPT)_悪性葉状腫瘍</t>
  </si>
  <si>
    <t>Breast Fibroepithelial Neoplasms (BFN)_線維上皮性腫瘍</t>
  </si>
  <si>
    <t>Breast Lobular Carcinoma In Situ (LCIS)_非浸潤性小葉癌</t>
  </si>
  <si>
    <t>Breast Neoplasm, NOS (BNNOS)_乳腺新生物、特定不能</t>
  </si>
  <si>
    <t>Breast Sarcoma (PBS)_乳腺肉腫</t>
  </si>
  <si>
    <t>Breast Angiosarcoma (BA)_血管肉腫</t>
  </si>
  <si>
    <t>Inflammatory Breast Cancer (IBC)_炎症性乳癌</t>
  </si>
  <si>
    <t>Invasive Breast Carcinoma (BRCA)_浸潤性乳癌</t>
  </si>
  <si>
    <t>Juvenile Secretory Carcinoma of the Breast (JSCB)_分泌癌</t>
  </si>
  <si>
    <t>Metaplastic Breast Cancer (MBC)_化生癌</t>
  </si>
  <si>
    <t>Adenoid Cystic Breast Cancer (ACBC)_腺様嚢胞癌</t>
  </si>
  <si>
    <t>Breast Carcinoma with Signet Ring (BRSRCC)_印環細胞を伴う乳癌</t>
  </si>
  <si>
    <t>Breast Invasive Cancer, NOS (BRCANOS)_浸潤性乳癌、特定不能</t>
  </si>
  <si>
    <t>Breast Invasive Carcinoma, NOS (BRCNOS)_浸潤性乳癌、特定不能</t>
  </si>
  <si>
    <t>Breast Invasive Carcinosarcoma, NOS (CSNOS)_浸潤性癌肉腫、特定不能</t>
  </si>
  <si>
    <t>Breast Invasive Ductal Carcinoma (IDC)_浸潤性乳管癌</t>
  </si>
  <si>
    <t>Breast Invasive Lobular Carcinoma (ILC)_浸潤性小葉癌</t>
  </si>
  <si>
    <t>Breast Invasive Mixed Mucinous Carcinoma (IMMC)_浸潤性乳癌（粘液癌との混合型）</t>
  </si>
  <si>
    <t>Breast Mixed Ductal and Lobular Carcinoma (MDLC)_浸潤性乳癌（乳管癌と小葉癌の混合型）</t>
  </si>
  <si>
    <t>Solid Papillary Carcinoma of the Breast (SPC)_充実乳頭癌</t>
  </si>
  <si>
    <t>Epithelial Type Metaplastic Breast Cancer (EMBC)_上皮型化生癌</t>
  </si>
  <si>
    <t>Mixed Type Metaplastic Breast Cancer (MMBC)_混合型化生癌</t>
  </si>
  <si>
    <t>Metaplastic Adenocarcinoma with Spindle Cell Differentiation (MASCC)_紡錘細胞癌</t>
  </si>
  <si>
    <t>Metaplastic Adenosquamous Carcinoma (MASC)_腺扁平上皮癌</t>
  </si>
  <si>
    <t>Metaplastic Squamous Cell Carcinoma (MSCC)_扁平上皮癌</t>
  </si>
  <si>
    <t>Carcinoma with Chondroid Metaplasia (CCHM)_軟骨化生を伴う癌</t>
  </si>
  <si>
    <t>Carcinoma with Osseous Metaplasia (COM)_骨化生を伴う癌</t>
  </si>
  <si>
    <t>Metaplastic Carcinosarcoma (MCS)_化生癌肉腫</t>
  </si>
  <si>
    <t>Esophageal Poorly Differentiated Carcinoma (EPDCA)_食道低分化癌</t>
  </si>
  <si>
    <t>Esophageal Squamous Cell Carcinoma (ESCC)_食道扁平上皮癌</t>
  </si>
  <si>
    <t>Esophagogastric Adenocarcinoma (EGC)_食道胃腺癌</t>
  </si>
  <si>
    <t>Gastrointestinal Neuroendocrine Tumors of the Esophagus/Stomach (GINETES)_消化管神経内分泌腫瘍　食道/胃</t>
  </si>
  <si>
    <t>Mucosal Melanoma of the Esophagus (ESMM)_食道粘膜悪性黒色腫</t>
  </si>
  <si>
    <t>Smooth Muscle Neoplasm, NOS (SMN)_食道/胃平滑筋新生物、特定不能</t>
  </si>
  <si>
    <t>Adenocarcinoma of the Gastroesophageal Junction (GEJ)_食道胃接合部腺癌</t>
  </si>
  <si>
    <t>Adenosquamous Carcinoma of the Stomach (STAS)_腺扁平上皮胃癌</t>
  </si>
  <si>
    <t>Esophageal Adenocarcinoma (ESCA)_食道腺癌</t>
  </si>
  <si>
    <t>Gastric Remnant Adenocarcinoma (GRC)_残胃癌（腺癌）</t>
  </si>
  <si>
    <t>Small Cell Carcinoma of the Stomach (STSC)_胃小細胞癌</t>
  </si>
  <si>
    <t>Stomach Adenocarcinoma (STAD)_胃腺癌</t>
  </si>
  <si>
    <t>Undifferentiated Stomach Adenocarcinoma (USTAD)_胃未分化腺癌</t>
  </si>
  <si>
    <t>High-Grade Neuroendocrine Carcinoma of the Esophagus (HGNEE)_食道高悪性度神経内分泌癌</t>
  </si>
  <si>
    <t>High-Grade Neuroendocrine Carcinoma of the Stomach (HGNES)_胃高悪性度神経内分泌癌</t>
  </si>
  <si>
    <t>Well-Differentiated Neuroendocrine Tumors of the Stomach (SWDNET)_胃高分化神経内分泌腫瘍</t>
  </si>
  <si>
    <t>Diffuse Type Stomach Adenocarcinoma (DSTAD)_びまん型胃腺癌</t>
  </si>
  <si>
    <t>Intestinal Type Stomach Adenocarcinoma (ISTAD)_腸型胃腺癌</t>
  </si>
  <si>
    <t>Mucinous Stomach Adenocarcinoma (MSTAD)_粘液性胃腺癌</t>
  </si>
  <si>
    <t>Papillary Stomach Adenocarcinoma (PSTAD)_乳頭胃腺癌</t>
  </si>
  <si>
    <t>Tubular Stomach Adenocarcinoma (TSTAD)_管状胃腺癌</t>
  </si>
  <si>
    <t>Poorly Differentiated Carcinoma of the Stomach (SPDAC)_低分化胃癌</t>
  </si>
  <si>
    <t>Signet Ring Cell Carcinoma of the Stomach (SSRCC)_印環細胞胃癌</t>
  </si>
  <si>
    <t>Anal Gland Adenocarcinoma (AGA)_肛門腺腺癌</t>
  </si>
  <si>
    <t>Anal Squamous Cell Carcinoma (ANSC)_肛門扁平上皮癌</t>
  </si>
  <si>
    <t>Anorectal Mucosal Melanoma (ARMM)_直腸肛門粘膜悪性黒色腫</t>
  </si>
  <si>
    <t>Appendiceal Adenocarcinoma (APAD)_虫垂腺癌</t>
  </si>
  <si>
    <t>Colorectal Adenocarcinoma (COADREAD)_結腸直腸腺癌</t>
  </si>
  <si>
    <t>Gastrointestinal Neuroendocrine Tumors (GINET)_消化管神経内分泌腫瘍</t>
  </si>
  <si>
    <t>Low-grade Appendiceal Mucinous Neoplasm (LAMN)_低異型度虫垂粘液性腫瘍</t>
  </si>
  <si>
    <t>Medullary Carcinoma of the Colon (CMC)_結腸髄様癌</t>
  </si>
  <si>
    <t>Small Bowel Cancer (SBC))_小腸癌</t>
  </si>
  <si>
    <t>Small Intestinal Carcinoma (SIC)_小腸癌</t>
  </si>
  <si>
    <t>Tubular Adenoma of the Colon (TAC)_大腸管状腺腫</t>
  </si>
  <si>
    <t>Colonic Type Adenocarcinoma of the Appendix (CTAAP)_結腸型虫垂腺癌</t>
  </si>
  <si>
    <t>Goblet Cell Carcinoid of the Appendix (GCCAP)_虫垂杯細胞カルチノイド</t>
  </si>
  <si>
    <t>Mucinous Adenocarcinoma of the Appendix (MAAP)_虫垂粘液性腺癌</t>
  </si>
  <si>
    <t>Signet Ring Cell Type of the Appendix (SRAP)_虫垂印環細胞癌</t>
  </si>
  <si>
    <t>Colon Adenocarcinoma (COAD)_大腸腺癌（直腸を除く）</t>
  </si>
  <si>
    <t>Colon Adenocarcinoma In Situ (CAIS)_大腸上皮内腺癌</t>
  </si>
  <si>
    <t>Mucinous Adenocarcinoma of the Colon and Rectum (MACR)_結腸直腸粘液腺癌</t>
  </si>
  <si>
    <t>Rectal Adenocarcinoma (READ)_直腸腺癌</t>
  </si>
  <si>
    <t>Signet Ring Cell Adenocarcinoma of the Colon and Rectum (SRCCR)_結腸直腸印環細胞腺癌</t>
  </si>
  <si>
    <t>High-Grade Neuroendocrine Carcinoma of the Colon and Rectum (HGNEC)_結腸直腸高悪性度神経内分泌腫瘍</t>
  </si>
  <si>
    <t>Small Bowel Well-Differentiated Neuroendocrine Tumor (SBWDNET)_小腸高分化神経内分泌腫瘍</t>
  </si>
  <si>
    <t>Well-Differentiated Neuroendocrine Tumor of the Appendix (AWDNET)_虫垂高分化神経内分泌腫瘍</t>
  </si>
  <si>
    <t>Well-Differentiated Neuroendocrine Tumor of the Rectum (RWDNET)_直腸高分化神経内分泌腫瘍</t>
  </si>
  <si>
    <t>Duodenal Adenocarcinoma (DA)_十二指腸腺癌</t>
  </si>
  <si>
    <t>Pancreatobiliary Ampullary Carcinoma (PAMPCA)_十二指腸乳頭部癌 膵胆道型</t>
  </si>
  <si>
    <t>Peritoneal Mesothelioma (PEMESO)_腹膜中皮腫</t>
  </si>
  <si>
    <t>Peritoneal Serous Carcinoma (PSEC)_腹膜漿液性癌</t>
  </si>
  <si>
    <t>Liver（肝臓）</t>
  </si>
  <si>
    <t>Fibrolamellar Carcinoma (FLC)_肝細胞癌線維層状型</t>
  </si>
  <si>
    <t>Hepatoblastoma (LIHB)_肝芽腫</t>
  </si>
  <si>
    <t>Hepatocellular Adenoma (LIAD)_肝細胞腺腫</t>
  </si>
  <si>
    <t>Hepatocellular Carcinoma (HCC)_肝細胞癌</t>
  </si>
  <si>
    <t>Hepatocellular Carcinoma plus Intrahepatic Cholangiocarcinoma (HCCIHCH)_混合型肝細胞癌</t>
  </si>
  <si>
    <t>Liver Angiosarcoma (LIAS)_肝血管肉腫</t>
  </si>
  <si>
    <t>Malignant Nonepithelial Tumor of the Liver (LIMNET)_悪性非上皮性肝腫瘍</t>
  </si>
  <si>
    <t>Malignant Rhabdoid Tumor of the Liver (MRTL)_悪性肝ラブドイド腫瘍</t>
  </si>
  <si>
    <t>Undifferentiated Embryonal Sarcoma of the Liver (UESL)_肝胎児性未分化肉腫</t>
  </si>
  <si>
    <t>Cholangiocarcinoma (CHOL)_胆管癌</t>
  </si>
  <si>
    <t>Gallbladder Cancer (GBC)_胆嚢癌</t>
  </si>
  <si>
    <t>Intracholecystic Papillary Neoplasm (ICPN)_胆嚢内乳頭状腫瘍</t>
  </si>
  <si>
    <t>Intraductal Papillary Neoplasm of the Bile Duct (IPN)_胆管内乳頭状腫瘍</t>
  </si>
  <si>
    <t>Extrahepatic Cholangiocarcinoma (EHCH)_肝外胆管癌</t>
  </si>
  <si>
    <t>Intrahepatic Cholangiocarcinoma (IHCH)_肝内胆管癌</t>
  </si>
  <si>
    <t>Perihilar Cholangiocarcinoma (PHCH)_肝門部胆管癌</t>
  </si>
  <si>
    <t>Adenosquamous Carcinoma of the Gallbladder (GBASC)_胆嚢腺扁平上皮癌</t>
  </si>
  <si>
    <t>Gallbladder Adenocarcinoma, NOS (GBAD)_胆嚢腺癌、特定不能</t>
  </si>
  <si>
    <t>Small Cell Gallbladder Carcinoma (SCGBC)_胆嚢小細胞癌</t>
  </si>
  <si>
    <t>Pancreas（膵臓）</t>
  </si>
  <si>
    <t>Acinar Cell Carcinoma of the Pancreas (PAAC)_膵腺房細胞癌</t>
  </si>
  <si>
    <t>Adenosquamous Carcinoma of the Pancreas (PAASC)_膵腺扁平上皮癌</t>
  </si>
  <si>
    <t>Cystic Tumor of the Pancreas (PACT)_膵嚢胞性腫瘍</t>
  </si>
  <si>
    <t>Pancreatic Adenocarcinoma (PAAD)_膵腺癌</t>
  </si>
  <si>
    <t>Pancreatic Neuroendocrine Tumor (PANET)_膵神経内分泌腫瘍</t>
  </si>
  <si>
    <t>Pancreatoblastoma (PB)_膵芽腫</t>
  </si>
  <si>
    <t>Solid Pseudopapillary Neoplasm of the Pancreas (SPN)_膵充実性偽乳頭状腫瘍</t>
  </si>
  <si>
    <t>Undifferentiated Carcinoma of the Pancreas (UCP)_膵未分化癌（膵退形成癌）</t>
  </si>
  <si>
    <t>Intraductal Oncocytic Papillary Neoplasm (IOPN)_膵管内オンコサイト乳頭腫瘍</t>
  </si>
  <si>
    <t>Intraductal Papillary Mucinous Neoplasm (IPMN)_膵管内乳頭粘液性腫瘍</t>
  </si>
  <si>
    <t>Intraductal Tubulopapillary Neoplasm (ITPN)_膵管内乳頭管状腫瘍</t>
  </si>
  <si>
    <t>Mucinous Cystic Neoplasm (MCN)_膵粘液性嚢胞腫瘍</t>
  </si>
  <si>
    <t>Serous Cystadenoma of the Pancreas (PSC)_膵漿液性嚢胞腺腫</t>
  </si>
  <si>
    <t>Osteoclastic Giant Cell Tumor (OSGCT)_膵未分化癌（膵退形成癌）破骨細胞型巨細胞を伴う</t>
  </si>
  <si>
    <t>Kidney（腎臓）</t>
  </si>
  <si>
    <t>Clear Cell Sarcoma of Kidney (CCSK)_腎明細胞肉腫</t>
  </si>
  <si>
    <t>Renal Cell Carcinoma (RCC)_腎細胞癌</t>
  </si>
  <si>
    <t>Renal Neuroendocrine Tumor (RNET)_腎神経内分泌腫瘍</t>
  </si>
  <si>
    <t>Rhabdoid Cancer (MRT))_腎ラブドイド腫瘍</t>
  </si>
  <si>
    <t>Wilms' Tumor (WT)_ウィルムス腫瘍</t>
  </si>
  <si>
    <t>Renal Clear Cell Carcinoma (CCRCC)_淡明細胞型腎細胞癌</t>
  </si>
  <si>
    <t>Renal Non-Clear Cell Carcinoma (NCCRCC)_非淡明細胞型腎細胞癌</t>
  </si>
  <si>
    <t>Renal Clear Cell Carcinoma with Sarcomatoid Features (SCCRCC)_肉腫様特徴を有する淡明細胞型腎細胞癌</t>
  </si>
  <si>
    <t>Chromophobe Renal Cell Carcinoma (CHRCC)_嫌色素性腎細胞癌</t>
  </si>
  <si>
    <t>Clear Cell Papillary Renal Cell Carcinoma (CCPRC)_淡明細胞型乳頭状腎細胞癌</t>
  </si>
  <si>
    <t>Collecting Duct Renal Cell Carcinoma (CDRCC)_集合管腎細胞癌</t>
  </si>
  <si>
    <t>FH-Deficient Renal Cell Carcinoma (FHRCC)_FH欠乏性腎細胞癌</t>
  </si>
  <si>
    <t>Papillary Renal Cell Carcinoma (PRCC)_乳頭状腎細胞癌</t>
  </si>
  <si>
    <t>Renal Angiomyolipoma (RAML)_腎血管筋脂肪腫</t>
  </si>
  <si>
    <t>Renal Medullary Carcinoma (MRC)_腎髄様癌</t>
  </si>
  <si>
    <t>Renal Mucinous Tubular Spindle Cell Carcinoma (MTSCC)_腎粘液管状紡錘細胞癌</t>
  </si>
  <si>
    <t>Renal Oncocytoma (ROCY)_腎膨大細胞腫</t>
  </si>
  <si>
    <t>Renal Small Cell Carcinoma (RSCC)_腎小細胞癌</t>
  </si>
  <si>
    <t>Sarcomatoid Renal Cell Carcinoma (SRCC)_肉腫様腎細胞癌</t>
  </si>
  <si>
    <t>Translocation-Associated Renal Cell Carcinoma (TRCC)_転座型腎細胞癌</t>
  </si>
  <si>
    <t>Unclassified Renal Cell Carcinoma (URCC)_分類不能型腎細胞癌</t>
  </si>
  <si>
    <t>Bladder/Urinary Tract（膀胱/尿路）</t>
  </si>
  <si>
    <t>Bladder Adenocarcinoma (BLAD)_膀胱腺癌</t>
  </si>
  <si>
    <t>Bladder Squamous Cell Carcinoma (BLSC)_膀胱扁平上皮癌</t>
  </si>
  <si>
    <t>Bladder Urothelial Carcinoma (BLCA)_膀胱尿路上皮癌</t>
  </si>
  <si>
    <t>Inflammatory Myofibroblastic Bladder Tumor (IMTB)_膀胱炎症性筋線維芽細胞性腫瘍</t>
  </si>
  <si>
    <t>Inverted Urothelial Papilloma (IUP)_尿路上皮内反性乳頭腫</t>
  </si>
  <si>
    <t>Mucosal Melanoma of the Urethra (URMM)_尿道粘膜（悪性）黒色腫</t>
  </si>
  <si>
    <t>Plasmacytoid/Signet Ring Cell Bladder Carcinoma (SRCBC)_膀胱形質細胞様/印環細胞癌</t>
  </si>
  <si>
    <t>Sarcomatoid Carcinoma of the Urinary Bladder (SCB)_膀胱肉腫様癌</t>
  </si>
  <si>
    <t>Small Cell Bladder Cancer (SCBC)_膀胱小細胞癌</t>
  </si>
  <si>
    <t>Upper Tract Urothelial Carcinoma (UTUC)_上部尿路上皮癌</t>
  </si>
  <si>
    <t>Urachal Carcinoma (URCA)_尿膜管癌</t>
  </si>
  <si>
    <t>Urethral Cancer (UCA)_尿道癌</t>
  </si>
  <si>
    <t>Urothelial Papilloma (UPA)_尿路上皮乳頭腫</t>
  </si>
  <si>
    <t>Urachal Adenocarcinoma (UA)_尿膜管腺癌</t>
  </si>
  <si>
    <t>Urethral Adenocarcinoma (UAD)_尿道腺癌</t>
  </si>
  <si>
    <t>Urethral Squamous Cell Carcinoma (USCC)_尿道扁平上皮癌</t>
  </si>
  <si>
    <t>Urethral Urothelial Carcinoma (UCU)_尿道尿路上皮癌</t>
  </si>
  <si>
    <t>Ovarian Cancer, Other (OOVC)_卵巣癌、その他</t>
  </si>
  <si>
    <t>Ovarian Epithelial Tumor (OVT)_上皮性卵巣癌</t>
  </si>
  <si>
    <t>Ovarian Germ Cell Tumor (OGCT)_卵巣胚細胞腫瘍</t>
  </si>
  <si>
    <t>Sex Cord Stromal Tumor (SCST)_性索間質腫瘍</t>
  </si>
  <si>
    <t>High-Grade Neuroendocrine Carcinoma of the Ovary (HGONEC)_高悪性度神経内分泌系卵巣癌</t>
  </si>
  <si>
    <t>High-Grade Serous Fallopian Tube Cancer (HGSFT)_高悪性度漿液性卵管癌</t>
  </si>
  <si>
    <t>Ovarian Choriocarcinoma, NOS (OCNOS)_卵巣絨毛癌、特定不能</t>
  </si>
  <si>
    <t>Brenner Tumor (BTOV)_ブレナー腫瘍</t>
  </si>
  <si>
    <t>Clear Cell Borderline Ovarian Tumor (CCBOV)_明細胞境界悪性卵巣腫瘍</t>
  </si>
  <si>
    <t>Clear Cell Ovarian Cancer (CCOV)_明細胞卵巣癌</t>
  </si>
  <si>
    <t>Endometrioid Borderlin Ovarian Tumor (EBOV)_類内膜境界悪性卵巣腫瘍</t>
  </si>
  <si>
    <t>Endometrioid Ovarian Cancer (EOV)_類子宮内膜卵巣癌</t>
  </si>
  <si>
    <t>Mixed Ovarian Carcinoma (MXOV)_混合性卵巣癌</t>
  </si>
  <si>
    <t>Mucinous Borderline Ovarian Tumor (MBOV)_粘液性境界悪性卵巣腫瘍</t>
  </si>
  <si>
    <t>Mucinous Ovarian Cancer (MOV)_粘液性卵巣癌</t>
  </si>
  <si>
    <t>Ovarian Carcinosarcoma/Malignant Mixed Mesodermal Tumor (OCS)_卵巣の癌肉腫/悪性混合ミュラー管（中胚葉）腫瘍</t>
  </si>
  <si>
    <t>Ovarian Seromucinous Adenoma (OSMAD)_漿粘液性卵巣腺腫</t>
  </si>
  <si>
    <t>Ovarian Seromucinous Borderline Tumor (OSMBT)_漿粘液性境界悪性卵巣腫瘍</t>
  </si>
  <si>
    <t>Ovarian Seromucinous Carcinoma (OSMCA)_漿粘液性卵巣癌腫</t>
  </si>
  <si>
    <t>Serous Borderline Ovarian Tumor (SBOV)_漿液性境界型卵巣腫瘍</t>
  </si>
  <si>
    <t>Serous Borderline Ovarian Tumor, Micropapillary (SBMOV)_微小乳頭状パターンを伴う漿液性境界卵巣腫瘍</t>
  </si>
  <si>
    <t>Serous Ovarian Cancer (SOC)_漿液性卵巣癌</t>
  </si>
  <si>
    <t>Small Cell Carcinoma of the Ovary (SCCO)_小細胞卵巣癌</t>
  </si>
  <si>
    <t>Dysgerminoma (ODYS)_卵巣未分化胚細胞腫</t>
  </si>
  <si>
    <t>Embryonal Carcinoma (OEC)_胎児性癌</t>
  </si>
  <si>
    <t>Immature Teratoma (OIMT)_卵巣未熟奇形腫</t>
  </si>
  <si>
    <t>Mature Teratoma (OMT)_卵巣成熟奇形腫</t>
  </si>
  <si>
    <t>Mixed Germ Cell Tumor (OMGCT)_卵巣混合性胚細胞腫瘍</t>
  </si>
  <si>
    <t>Polyembryoma (OPE)_卵巣多胚腫</t>
  </si>
  <si>
    <t>Yolk Sac Tumor (OYST)_卵巣卵黄嚢腫瘍</t>
  </si>
  <si>
    <t>Fibrothecoma (FT)_卵巣線維莢膜細胞種</t>
  </si>
  <si>
    <t>Gonadoblastoma (OGBL)_卵巣生殖腺芽細胞腫</t>
  </si>
  <si>
    <t>Granulosa Cell Tumor (GRCT)_卵巣顆粒膜細胞腫</t>
  </si>
  <si>
    <t>Sertoli-Leydig Cell Tumor (SLCT)_卵巣セルトリー・ライデッグ細胞腫</t>
  </si>
  <si>
    <t>Steroid Cell Tumor, NOS (SCT)_卵巣ステロイド細胞腫瘍、特定不能</t>
  </si>
  <si>
    <t>Brenner Tumor, Benign (BTBEOV)_ブレンナー腫瘍（良性）</t>
  </si>
  <si>
    <t>Brenner Tumor, Borderline (BTBOV)_ブレンナー腫瘍（境界悪性）</t>
  </si>
  <si>
    <t>Brenner Tumor, Malignant (BTMOV)_ブレンナー腫瘍（悪性）</t>
  </si>
  <si>
    <t>High-Grade Serous Ovarian Cancer (HGSOC)_卵巣高悪性度漿液性腺癌</t>
  </si>
  <si>
    <t>Low-Grade Serous Ovarian Cancer (LGSOC)_卵巣低悪性度漿液性腺癌</t>
  </si>
  <si>
    <t>Endometrial Carcinoma (UCEC)_子宮内膜癌</t>
  </si>
  <si>
    <t>Gestational Trophoblastic Disease (GTD)_妊娠性絨毛疾患</t>
  </si>
  <si>
    <t>Other Uterine Tumor (OUTT)_その他子宮癌</t>
  </si>
  <si>
    <t>Uterine Sarcoma/Mesenchymal (USARC)_子宮肉腫/間葉系</t>
  </si>
  <si>
    <t>Poorly Differentiated Carcinoma of the Uterus (UPDC)_子宮低分化癌</t>
  </si>
  <si>
    <t>Uterine Adenosquamous Carcinoma (UASC)_子宮腺扁平上皮癌</t>
  </si>
  <si>
    <t>Uterine Carcinosarcoma/Uterine Malignant Mixed Mullerian Tumor (UCS)_子宮癌肉腫/（子宮）悪性ミュラー管混合腫瘍</t>
  </si>
  <si>
    <t>Uterine Clear Cell Carcinoma (UCCC)_子宮明細胞癌</t>
  </si>
  <si>
    <t>Uterine Dedifferentiated Carcinoma (UDDC)_子宮脱分化癌</t>
  </si>
  <si>
    <t>Uterine Endometrioid Carcinoma (UEC)_子宮類内膜腺癌</t>
  </si>
  <si>
    <t>Uterine Mesonephric Carcinoma (UMNC)_子宮中腎癌</t>
  </si>
  <si>
    <t>Uterine Mixed Endometrial Carcinoma (UMEC)_子宮混合内膜癌</t>
  </si>
  <si>
    <t>Uterine Mucinous Carcinoma (UMC)_子宮粘液癌</t>
  </si>
  <si>
    <t>Uterine Neuroendocrine Carcinoma (UNEC)_子宮神経内分泌癌</t>
  </si>
  <si>
    <t>Uterine Serous Carcinoma/Uterine Papillary Serous Carcinoma (USC)_子宮漿液性癌/子宮乳頭状漿液性癌</t>
  </si>
  <si>
    <t>Uterine Undifferentiated Carcinoma (UUC)_子宮未分化癌</t>
  </si>
  <si>
    <t>Choriocarcinoma (UCCA)_絨毛癌</t>
  </si>
  <si>
    <t>Epithelioid Trophoblastic Tumor (ETT)_類上皮性トロホブラスト腫瘍</t>
  </si>
  <si>
    <t>Molar Pregnancy (MP)_奇胎妊娠</t>
  </si>
  <si>
    <t>Placental Site Trophoblastic Tumor (PSTT)_胎盤部トロホブラスト腫瘍</t>
  </si>
  <si>
    <t>Endometrial Stromal Sarcoma (ESS)_子宮内膜間質肉腫</t>
  </si>
  <si>
    <t>Undifferentiated Uterine Sarcoma (UUS)_子宮未分化肉腫</t>
  </si>
  <si>
    <t>Uterine Adenosarcoma (UAS)_子宮腺肉腫</t>
  </si>
  <si>
    <t>Uterine Perivascular Epithelioid Cell Tumor (UPECOMA)_子宮血管周囲性類上皮細胞性腫瘍</t>
  </si>
  <si>
    <t>Uterine Sarcoma, Other (OUSARC)_その他の子宮肉腫</t>
  </si>
  <si>
    <t>Uterine Smooth Muscle Tumor (USMT)_子宮平滑筋腫瘍</t>
  </si>
  <si>
    <t>Complete Hydatidiform Mole (CHM)_全胞状奇胎</t>
  </si>
  <si>
    <t>Invasive Hydatidiform Mole (IHM)_浸潤性胞状奇胎</t>
  </si>
  <si>
    <t>Partial Hydatidiform Mole (PHM)_部分胞状奇胎</t>
  </si>
  <si>
    <t>High-Grade Endometrial Stromal Sarcoma (HGESS)_高悪性度子宮内膜間質肉腫</t>
  </si>
  <si>
    <t>Low-Grade Endometrial Stromal Sarcoma (LGESS)_低悪性度子宮内膜間質肉腫</t>
  </si>
  <si>
    <t>Uterine Epithelioid Leiomyosarcoma (UELMS)_子宮類上皮平滑筋肉腫</t>
  </si>
  <si>
    <t>Uterine Leiomyoma (ULM)_子宮平滑筋腫</t>
  </si>
  <si>
    <t>Uterine Leiomyosarcoma (ULMS)_子宮平滑筋肉腫</t>
  </si>
  <si>
    <t>Uterine Myxoid Leiomyosarcoma (UMLMS)_子宮粘液様平滑筋肉腫</t>
  </si>
  <si>
    <t>Uterine Smooth Muscle Tumor of Uncertain Malignant Potential (USTUMP))_悪性度不明な平滑筋腫瘍</t>
  </si>
  <si>
    <t>Cervical Adenocarcinoma (CEAD)_子宮頸部腺癌</t>
  </si>
  <si>
    <t>Cervical Adenocarcinoma In Situ (CEAIS)_子宮頸上皮内腺癌</t>
  </si>
  <si>
    <t>Cervical Adenoid Basal Carcinoma (CABC)_子宮頸部腺様基底細胞癌</t>
  </si>
  <si>
    <t>Cervical Adenoid Cystic Carcinoma (CACC)_腺様嚢胞癌（子宮頸部）</t>
  </si>
  <si>
    <t>Cervical Adenosquamous Carcinoma (CEAS)_子宮頸部腺扁平上皮癌</t>
  </si>
  <si>
    <t>Cervical Leiomyosarcoma (CELI)_子宮頸部平滑筋肉腫</t>
  </si>
  <si>
    <t>Cervical Neuroendocrine Tumor (CENE)_子宮頸部神経内分泌腫瘍</t>
  </si>
  <si>
    <t>Cervical Rhabdomyosarcoma (CERMS)_子宮頸部横紋筋肉腫</t>
  </si>
  <si>
    <t>Cervical Squamous Cell Carcinoma (CESC)_子宮頸部扁平上皮癌</t>
  </si>
  <si>
    <t>Glassy Cell Carcinoma of the Cervix (CEGCC)_子宮頸部すりガラス細胞癌</t>
  </si>
  <si>
    <t>Mixed Cervical Carcinoma (MCCE)_混合子宮頸癌</t>
  </si>
  <si>
    <t>Small Cell Carcinoma of the Cervix (SCCE)_子宮頸部小細胞癌</t>
  </si>
  <si>
    <t>Villoglandular Adenocarcinoma of the Cervix (VGCE)_子宮頸部絨毛腺管状腺癌</t>
  </si>
  <si>
    <t>Cervical Clear Cell Carcinoma (CECC)_子宮頸部明細胞癌</t>
  </si>
  <si>
    <t>Cervical Endometrioid Carcinoma (CEEN)_子宮頸部子宮内膜癌</t>
  </si>
  <si>
    <t>Cervical Serous Carcinoma (CESE)_子宮頸部漿液性癌</t>
  </si>
  <si>
    <t>Endocervical Adenocarcinoma (ECAD)_子宮内頸部腺癌</t>
  </si>
  <si>
    <t>Mesonephric Carcinoma (CEMN)_子宮頸部中腎癌</t>
  </si>
  <si>
    <t>Mucinous Carcinoma (CEMU)_子宮頸部粘液癌</t>
  </si>
  <si>
    <t>Villoglandular Carcinoma (CEVG)_子宮頸部絨毛腺管癌</t>
  </si>
  <si>
    <t>Gastric Type Mucinous Carcinoma (GCEMU)_子宮頸部胃型粘液癌</t>
  </si>
  <si>
    <t>Intestinal Type Mucinous Carcinoma (ICEMU)_子宮頸部腸型粘液癌</t>
  </si>
  <si>
    <t>ignet Ring Mucinous Carcinoma (SCEMU)_子宮頸部印環細胞粘液癌</t>
  </si>
  <si>
    <t>Vulva/Vagina（外陰部/膣）</t>
  </si>
  <si>
    <t>Germ Cell Tumor of the Vulva (VGCT)_外陰部胚細胞腫瘍</t>
  </si>
  <si>
    <t>Mucinous Adenocarcinoma of the Vulva/Vagina (VMA)_外陰部/膣粘液腺癌</t>
  </si>
  <si>
    <t>Mucosal Melanoma of the Vulva/Vagina (VMM)_外陰部/膣粘膜黒色腫</t>
  </si>
  <si>
    <t>Poorly Differentiated Vaginal Carcinoma (VPDC)_低分化膣癌</t>
  </si>
  <si>
    <t>Squamous Cell Carcinoma of the Vulva/Vagina (VSC)_外陰部/膣扁平上皮癌</t>
  </si>
  <si>
    <t>Vaginal Adenocarcinoma (VA)_膣腺癌</t>
  </si>
  <si>
    <t>Dysgerminoma (VDYS)_外陰部未分化胚細胞腫</t>
  </si>
  <si>
    <t>Embryonal Carcinoma (VOEC)_胎児性癌</t>
  </si>
  <si>
    <t>Immature Teratoma (VIMT)_外陰部未熟奇形腫</t>
  </si>
  <si>
    <t>Mature Teratoma (VMT)_外陰部成熟奇形腫</t>
  </si>
  <si>
    <t>Mixed Germ Cell Tumor (VMGCT)_外陰部混合性胚細胞腫瘍</t>
  </si>
  <si>
    <t>Polyembryoma (VPE)_外陰部多胚腫</t>
  </si>
  <si>
    <t>Yolk Sac Tumor (VYST)_外陰部卵黄嚢腫瘍</t>
  </si>
  <si>
    <t>Prostate Adenocarcinoma (PRAD))_前立腺腺癌</t>
  </si>
  <si>
    <t>Prostate Neuroendocrine Carcinoma (PRNE)_前立腺神経内分泌腫瘍</t>
  </si>
  <si>
    <t>Prostate Small Cell Carcinoma (PRSCC)_前立腺小細胞癌</t>
  </si>
  <si>
    <t>Prostate Squamous Cell Carcinoma (PRSC)_前立腺扁平上皮癌</t>
  </si>
  <si>
    <t>Non-Seminomatous Germ Cell Tumor (NSGCT)_非セミノーマ胚細胞腫瘍</t>
  </si>
  <si>
    <t>Seminoma (SEM)_精上皮腫</t>
  </si>
  <si>
    <t>Sex Cord Stromal Tumor (TSCST)_性索間質腫瘍</t>
  </si>
  <si>
    <t>Testicular Lymphoma (TLYM)_精巣リンパ腫</t>
  </si>
  <si>
    <t>Testicular Mesothelioma (TMESO)_精巣中皮腫</t>
  </si>
  <si>
    <t>Choriocarcinoma (TCCA)_絨毛癌</t>
  </si>
  <si>
    <t>Embryonal Carcinoma (EMBCA)_胎児性癌</t>
  </si>
  <si>
    <t>Mixed Germ Cell Tumor (MGCT)_混合性胚細胞腫瘍</t>
  </si>
  <si>
    <t>Teratoma (TT)_精巣奇形腫</t>
  </si>
  <si>
    <t>Yolk Sac Tumor (TYST)_卵黄嚢腫瘍</t>
  </si>
  <si>
    <t>Germ Cell Tumor with Somatic-Type Malignancy (GCTSTM)_体細胞系の悪性成分を伴う胚細胞性腫瘍</t>
  </si>
  <si>
    <t>Penile Squamous Cell Carcinoma (PSCC)_陰茎扁平上皮癌</t>
  </si>
  <si>
    <t>Basaloid Penile Squamous Cell Carcinoma (BPSCC)_陰茎基底細胞様扁平上皮癌</t>
  </si>
  <si>
    <t>Verrucous Penile Squamous Cell Carcinoma (VPSCC)_陰茎疣状扁平上皮癌</t>
  </si>
  <si>
    <t>Warty Penile Squamous Cell Carcinoma (WPSCC)_陰茎疣状扁平上皮癌</t>
  </si>
  <si>
    <t>Aggressive Digital Papillary Adenocarcinoma (ADPA)_侵襲性指趾乳頭状腺がん</t>
  </si>
  <si>
    <t>Atypical Fibroxanthoma (AFX)_異型性線維黄色腫</t>
  </si>
  <si>
    <t>Atypical Nevus (AN)_異型性母斑</t>
  </si>
  <si>
    <t>Basal Cell Carcinoma (BCC)_基底細胞癌</t>
  </si>
  <si>
    <t>Cutaneous Squamous Cell Carcinoma (CSCC)_有棘細胞癌</t>
  </si>
  <si>
    <t>Dermatofibroma (DF)_皮膚線維腫</t>
  </si>
  <si>
    <t>Dermatofibrosarcoma Protuberans (DFSP)_隆起性皮膚線維肉腫</t>
  </si>
  <si>
    <t>Desmoplastic Trichoepithelioma (DTE)_線維硬化性毛包上皮腫瘍</t>
  </si>
  <si>
    <t>Endocrine Mucin Producing Sweat Gland Carcinoma (EMPSGC)_内分泌性粘液産生性汗腺癌</t>
  </si>
  <si>
    <t>Extramammary Paget Disease (EMPD)_乳房外パジェット病</t>
  </si>
  <si>
    <t>Melanoma (MEL)_悪性黒色腫</t>
  </si>
  <si>
    <t>Merkel Cell Carcinoma (MCC)_メルケル細胞癌</t>
  </si>
  <si>
    <t>Microcystic Adnexal Carcinoma (MAC)_微小嚢胞性付属器癌</t>
  </si>
  <si>
    <t>Porocarcinoma/Spiroadenocarcinoma (POCA)_汗孔癌/らせん腺癌</t>
  </si>
  <si>
    <t>Poroma/Acrospiroma (PORO)_汗孔腫/先端汗腺腫</t>
  </si>
  <si>
    <t>Porphyria Cutania Tarda (PCT)_晩発性皮膚ポルフィリン症</t>
  </si>
  <si>
    <t>Proliferating Pilar Cystic Tumor (PPCT)_増殖性外毛根鞘嚢腫</t>
  </si>
  <si>
    <t>Sebaceous Carcinoma (SEBA)_皮脂腺癌</t>
  </si>
  <si>
    <t>Skin Adnexal Carcinoma (SKAC)_皮膚付属器癌</t>
  </si>
  <si>
    <t>Spiroma/Spiradenoma (SPIR)_汗腺腫瘍/らせん腺種</t>
  </si>
  <si>
    <t>Sweat Gland Adenocarcinoma (SGAD)_汗腺腺癌</t>
  </si>
  <si>
    <t>Sweat Gland Carcinoma/Apocrine Eccrine Carcinoma (AECA)_汗腺癌/アポクリン・エクリン癌</t>
  </si>
  <si>
    <t>Acral Melanoma (ACRM)_先端黒色腫</t>
  </si>
  <si>
    <t>Congenital Nevus (SKCN)_先天性母斑</t>
  </si>
  <si>
    <t>Cutaneous Melanoma (SKCM)_皮膚黒色腫</t>
  </si>
  <si>
    <t>Desmoplastic Melanoma (DESM)_線維形成性黒色腫</t>
  </si>
  <si>
    <t>Lentigo Maligna Melanoma (SKLMM)_悪性黒子黒色腫</t>
  </si>
  <si>
    <t>Melanoma of Unknown Primary (MUP)_原発不明の黒色腫</t>
  </si>
  <si>
    <t>Spitzoid Melanoma (SPZM)_Spitz 母斑様黒色腫</t>
  </si>
  <si>
    <t>Aggressive Angiomyxoma (AA)_侵襲性血管粘液腫</t>
  </si>
  <si>
    <t>Alveolar Soft Part Sarcoma (ASPS)_胞巣状軟部肉腫</t>
  </si>
  <si>
    <t>Angiomatoid Fibrous Histiocytoma (AFH)_類血管腫型線維性組織球腫</t>
  </si>
  <si>
    <t>Angiosarcoma (ANGS)_血管肉腫</t>
  </si>
  <si>
    <t>Atypical Lipomatous Tumor (ALT)_異型脂肪腫様腫瘍</t>
  </si>
  <si>
    <t>Clear Cell Sarcoma (CCS)_明細胞肉腫</t>
  </si>
  <si>
    <t>Dendritic Cell Sarcoma (DCS)_樹状細胞肉腫</t>
  </si>
  <si>
    <t>Desmoid/Aggressive Fibromatosis (DES)_デスモイド/侵襲性線維腫症</t>
  </si>
  <si>
    <t>Desmoplastic Small-Round-Cell Tumor (DSRCT)_線維形成性小円形細胞腫瘍</t>
  </si>
  <si>
    <t>Epithelioid Hemangioendothelioma (EHAE)_類上皮血管内皮腫</t>
  </si>
  <si>
    <t>Epithelioid Sarcoma (EPIS)_類上皮肉腫</t>
  </si>
  <si>
    <t>Ewing Sarcoma of Soft Tissue (ESST)_骨外性ユーイング肉腫</t>
  </si>
  <si>
    <t>Fibrosarcoma (FIBS)_線維肉腫</t>
  </si>
  <si>
    <t>Gastrointestinal Stromal Tumor (GIST)_消化管間質腫瘍</t>
  </si>
  <si>
    <t>Glomangiosarcoma (GS)_悪性グロムス腫瘍</t>
  </si>
  <si>
    <t>Hemangioma (HEMA)_血管腫</t>
  </si>
  <si>
    <t>Infantile Fibrosarcoma (IFS)_乳児型線維肉腫</t>
  </si>
  <si>
    <t>Inflammatory Myofibroblastic Tumor (IMT)_炎症性筋線維芽細胞腫瘍</t>
  </si>
  <si>
    <t>Intimal Sarcoma (INTS)_血管内膜肉腫</t>
  </si>
  <si>
    <t>Leiomyoma (LM)_平滑筋腫</t>
  </si>
  <si>
    <t>Leiomyosarcoma (LMS)_平滑筋肉腫</t>
  </si>
  <si>
    <t>Liposarcoma (LIPO)_脂肪肉腫</t>
  </si>
  <si>
    <t>Low-Grade Fibromyxoid Sarcoma (LGFMS)_低悪性度線維粘液肉腫</t>
  </si>
  <si>
    <t>Malignant Glomus Tumor (MGST)_悪性グロムス腫瘍</t>
  </si>
  <si>
    <t>Myofibroma (MF)_筋線維腫</t>
  </si>
  <si>
    <t>Myofibromatosis (IMS)_筋線維腫症</t>
  </si>
  <si>
    <t>Myopericytoma (MPC)_筋周皮腫</t>
  </si>
  <si>
    <t>Myxofibrosarcoma (MFS)_粘液線維肉腫</t>
  </si>
  <si>
    <t>Myxoma (MYXO)_粘液腫</t>
  </si>
  <si>
    <t>Paraganglioma (PGNG)_傍神経節腫 パラガングリオーマ</t>
  </si>
  <si>
    <t>Perivascular Epithelioid Cell Tumor (PECOMA)_血管周囲性類上皮細胞性腫瘍</t>
  </si>
  <si>
    <t>Pseudomyogenic Hemangioendothelioma (PMHE)_偽筋原性血管内皮腫</t>
  </si>
  <si>
    <t>Radiation-Associated Sarcoma (RAS)_放射線誘発肉腫</t>
  </si>
  <si>
    <t>Rhabdomyosarcoma (RMS)_横紋筋肉腫</t>
  </si>
  <si>
    <t>Round Cell Sarcoma, NOS (RCSNOS)_円形細胞肉腫、特定不能</t>
  </si>
  <si>
    <t>Sarcoma, NOS (SARCNOS)_肉腫、特定不能</t>
  </si>
  <si>
    <t>Soft Tissue Myoepithelial Carcinoma (STMYEC)_軟部の筋上皮癌</t>
  </si>
  <si>
    <t>Solitary Fibrous Tumor/Hemangiopericytoma (SFT)_孤立性線維性腫瘍/血管周皮種</t>
  </si>
  <si>
    <t>Synovial Sarcoma (SYNS)_滑膜肉腫</t>
  </si>
  <si>
    <t>Tenosynovial Giant Cell Tumor Diffuse Type (TGCT)_びまん型腱滑膜巨細胞腫</t>
  </si>
  <si>
    <t>Undifferentiated Pleomorphic Sarcoma/Malignant Fibrous Histiocytoma/High-Grade Spindle Cell Sarcoma (MFH)_未分化多形肉腫/悪性線維性組織球腫/高悪性度紡錐細胞肉腫</t>
  </si>
  <si>
    <t>Histiocytic Dendritic Cell Sarcoma (HDCS)_組織球性樹状細胞肉腫</t>
  </si>
  <si>
    <t>Proximal-Type Epithelioid Sarcoma (PTES)_近位型類上皮肉腫</t>
  </si>
  <si>
    <t>Sclerosing Epithelioid Fibrosarcoma (SEF)_硬化性類上皮線維肉腫</t>
  </si>
  <si>
    <t>Dedifferentiated Liposarcoma (DDLS)_脱分化型脂肪肉腫</t>
  </si>
  <si>
    <t>Myxoid/Round-Cell Liposarcoma (MRLS)_粘液型/円形細胞型脂肪肉腫</t>
  </si>
  <si>
    <t>Pleomorphic Liposarcoma (PLLS)_多形型脂肪肉腫</t>
  </si>
  <si>
    <t>Well-Differentiated Liposarcoma (WDLS)_高分化型脂肪肉腫</t>
  </si>
  <si>
    <t>Ossifying Fibromyxoid Tumor (OFMT)_骨化性線維粘液性腫瘍</t>
  </si>
  <si>
    <t>Alveolar Rhabdomyosarcoma (ARMS)_胞巣型横紋筋肉腫</t>
  </si>
  <si>
    <t>Embryonal Rhabdomyosarcoma (ERMS)_胎児型横紋筋肉腫</t>
  </si>
  <si>
    <t>Pleomorphic Rhabdomyosarcoma (PLRMS)_多形型横紋筋肉腫</t>
  </si>
  <si>
    <t>Spindle Cell Rhabdomyosarcoma (SCRMS)_紡錘形細胞型横紋筋肉腫</t>
  </si>
  <si>
    <t>Spindle Cell/Sclerosing Rhabdomyosarcoma (SCSRMS)_紡錘形細胞型/硬化型横紋筋肉腫</t>
  </si>
  <si>
    <t>Adamantinoma (ADMA)_アダマンチノーマ</t>
  </si>
  <si>
    <t>Chondroblastoma (CHBL)_軟骨芽細胞腫</t>
  </si>
  <si>
    <t>Chondrosarcoma (CHS)_軟骨肉腫</t>
  </si>
  <si>
    <t>Chordoma (CHDM)_脊索腫</t>
  </si>
  <si>
    <t>Ewing Sarcoma (ES)_ユーイング肉腫</t>
  </si>
  <si>
    <t>Giant Cell Tumor of Bone (GCTB)_骨巨細胞腫</t>
  </si>
  <si>
    <t>Osteosarcoma (OS)_骨肉腫</t>
  </si>
  <si>
    <t>Dedifferentiated Chondrosarcoma (DDCHS)_脱分化型軟骨肉腫</t>
  </si>
  <si>
    <t>Extraskeletal Myxoid Chondrosarcoma (EMCHS)_骨外性粘液性軟骨肉腫</t>
  </si>
  <si>
    <t>Mesenchymal Chondrosarcoma (MCHS)_間葉型軟骨肉腫</t>
  </si>
  <si>
    <t>Myxoid Chondrosarcoma (MYCHS)_粘液性軟骨肉腫</t>
  </si>
  <si>
    <t>Conventional Type Chordoma (CCHDM)_通常型脊索腫</t>
  </si>
  <si>
    <t>Dedifferentiated Chordoma (DDCHDM)_脱分化型脊索腫</t>
  </si>
  <si>
    <t>Chondroblastic Osteosarcoma (CHOS)_軟骨芽細胞型骨肉腫</t>
  </si>
  <si>
    <t>Fibroblastic Osteosarcoma (FIOS)_線維芽細胞型骨肉腫</t>
  </si>
  <si>
    <t>High-Grade Surface Osteosarcoma (HGSOS)_高悪性度表在性骨肉腫</t>
  </si>
  <si>
    <t>Low-Grade Central Osteosarcoma (LGCOS)_低悪性度中心性骨肉腫</t>
  </si>
  <si>
    <t>Osteoblastic Osteosarcoma (OSOS)_骨芽細胞型骨肉腫</t>
  </si>
  <si>
    <t>Parosteal Osteosarcoma (PAOS)_傍骨性骨肉腫</t>
  </si>
  <si>
    <t>Periosteal Osteosarcoma (PEOS)_骨膜性骨肉腫</t>
  </si>
  <si>
    <t>Secondary Osteosarcoma (SECOS)_二次性骨肉腫</t>
  </si>
  <si>
    <t>Small Cell Osteosarcoma (SCOS)_小細胞型骨肉腫</t>
  </si>
  <si>
    <t>Telangiectatic Osteosarcoma (TEOS)_血管拡張型骨肉腫</t>
  </si>
  <si>
    <t>Lymphoid（リンパ球系）</t>
  </si>
  <si>
    <t>Lymphoid Atypical (LATL)_異型リンパ球</t>
  </si>
  <si>
    <t>Lymphoid Benign (LBGN)_良性リンパ球</t>
  </si>
  <si>
    <t>Lymphoid Neoplasm (LNM)_リンパ腫</t>
  </si>
  <si>
    <t>B-Lymphoblastic Leukemia/Lymphoma (BLL)_Bリンパ芽球性白血病/リンパ腫</t>
  </si>
  <si>
    <t>Hodgkin Lymphoma (HL)_ホジキンリンパ腫</t>
  </si>
  <si>
    <t>Non-Hodgkin Lymphoma (NHL)_非ホジキンリンパ腫</t>
  </si>
  <si>
    <t>Posttransplant Lymphoproliferative Disorders (PTLD)_移植後リンパ増殖性疾患</t>
  </si>
  <si>
    <t>T-Lymphoblastic Leukemia/Lymphoma (TLL)_T細胞リンパ芽球性白血病/リンパ腫</t>
  </si>
  <si>
    <t>B-Lymphoblastic Leukemia/Lymphoma with Recurrent Genetic Abnormalities (BLLRGA)_特定の遺伝子異常を有するBリンパ芽球性白血病/リンパ腫</t>
  </si>
  <si>
    <t>B-Lymphoblastic Leukemia/Lymphoma, NOS (BLLNOS)_Bリンパ芽球性白血病/リンパ腫、非特定型</t>
  </si>
  <si>
    <t>Classical Hodgkin Lymphoma (CHL)_古典的ホジキンリンパ腫</t>
  </si>
  <si>
    <t>Nodular Lymphocyte-Predominant Hodgkin Lymphoma (NLPHL)_結節性リンパ球優位型ホジキンリンパ腫</t>
  </si>
  <si>
    <t>Mature B-Cell Neoplasms (MBN)_成熟B細胞腫瘍</t>
  </si>
  <si>
    <t>Mature T and NK Neoplasms (MTNN)_成熟T細胞およびNK細胞腫瘍</t>
  </si>
  <si>
    <t>Classical Hodgkin Lymphoma PTLD (CHLPTLD)_古典的ホジキンリンパ腫 PTLD</t>
  </si>
  <si>
    <t>Florid Follicular Hyperplasia PTLD (FHPTLD)_高度濾胞過形成型 PTLD</t>
  </si>
  <si>
    <t>Infectious Mononucleosis PTLD (IMPTLD)_伝染性単核球症 PTLD</t>
  </si>
  <si>
    <t>Plasmacytic Hyperplasia PTLD (PHPTLD)_形質細胞性過形成型 PTLD</t>
  </si>
  <si>
    <t>Polymorphic PTLD (PPTLD)_多形性 PTLD</t>
  </si>
  <si>
    <t>Early T-Cell Precursor Lymphoblastic Leukemia (ETPLL)_初期前駆T細胞リンパ芽球性白血病</t>
  </si>
  <si>
    <t>Natural Killer (NK) Cell Lymphoblastic Leukemia/Lymphoma (NKCLL)_ナチュラルキラー細胞リンパ芽球性白血病/リンパ腫</t>
  </si>
  <si>
    <t>B-Lymphoblastic Leukemia/Lymphoma with Hyperdiploidy (BLLHYPER)_高二倍性Bリンパ芽球性白血病/リンパ腫</t>
  </si>
  <si>
    <t>B-Lymphoblastic Leukemia/Lymphoma with Hypodiploidy (BLLHYPO)_低二倍性Bリンパ芽球性白血病/リンパ腫</t>
  </si>
  <si>
    <t>B-Lymphoblastic Leukemia/Lymphoma with iAMP21 (BLLIAMP21)_iAMP21を伴うBリンパ芽球性白血病/リンパ腫</t>
  </si>
  <si>
    <t>B-Lymphoblastic Leukemia/Lymphoma with t(5;14)(q31.1;q32.3) IL3-IGH (BLLIL3IGH)_t(5;14)(q31.1;q32.3) IL3-IGHを伴うBリンパ芽球性白血病/リンパ腫</t>
  </si>
  <si>
    <t>B-Lymphoblastic Leukemia/Lymphoma with t(9;22)(q34.1;q11.2);BCR-ABL1 (BLLBCRABL1)_t(9;22)(q34.1;q11.2); BCR-ABL1を伴うBリンパ芽球性白血病/リンパ腫</t>
  </si>
  <si>
    <t>B-Lymphoblastic Leukemia/Lymphoma with t(v;11q23.3);KMT2A Rearranged (BLLKMT2A)_t(v;11q23.3); KMT2A再構成を伴うBリンパ芽球性白血病/リンパ腫</t>
  </si>
  <si>
    <t>B-Lymphoblastic Leukemia/Lymphoma, BCR-ABL1 Like (BLLBCRABL1L)_Bリンパ芽球性白血病/BCR-ABL1に類似したリンパ腫</t>
  </si>
  <si>
    <t>Lymphocyte-Depleted Classical Hodgkin Lymphoma (LDCHL)_リンパ球減少型古典的ホジキンリンパ腫</t>
  </si>
  <si>
    <t>Lymphocyte-Rich Classical Hodgkin Lymphoma (LRCHL)_リンパ球豊富型古典的ホジキンリンパ腫</t>
  </si>
  <si>
    <t>Mixed Cellularity Classical Hodgkin Lymphoma (MCCHL)_混合細胞型古典的ホジキンリンパ腫</t>
  </si>
  <si>
    <t>Nodular Sclerosis Classical Hodgkin Lymphoma (NSCHL)_結節硬化型古典的ホジキンリンパ腫</t>
  </si>
  <si>
    <t>ALK Positive Large B-Cell Lymphoma (ALKLBCL)_ALK陽性大細胞型B細胞リンパ腫</t>
  </si>
  <si>
    <t>Alpha Heavy-Chain Disease (AHCD)_α重鎖病</t>
  </si>
  <si>
    <t>B-Cell Lymphoma, Unclassifiable, with Features Intermediate between DLBCL and Classical Hodgkin lymphoma (BCLU)_B細胞リンパ腫、分類不能型、びまん性大細胞型B細胞リンパ腫と古典的ホジキンリンパ腫との中間型</t>
  </si>
  <si>
    <t>B-Cell Prolymphocytic Leukemia (BPLL)_B細胞前リンパ球性白血病</t>
  </si>
  <si>
    <t>Burkitt Lymphoma (BL)_バーキットリンパ腫</t>
  </si>
  <si>
    <t>Burkitt-Like Lymphoma with 11q Aberration (BLL11Q)_11q異常を伴うバーキット様リンパ腫</t>
  </si>
  <si>
    <t>Chronic Lymphocytic Leukemia/Small Lymphocytic Lymphoma (CLLSLL)_慢性リンパ性白血病/小リンパ球性リンパ腫</t>
  </si>
  <si>
    <t>DLBCL Associated with Chronic Inflammation (DLBCLCI)_慢性炎症に伴うびまん性大細胞型B細胞リンパ腫</t>
  </si>
  <si>
    <t>Diffuse Large B-Cell Lymphoma, NOS (DLBCLNOS)_びまん性大細胞型B細胞リンパ腫、非特異型</t>
  </si>
  <si>
    <t>EBV Positive DLBCL, NOS (EBVDLBCLNOS)_EBV陽性びまん性大細胞型B細胞リンパ腫、非特異型</t>
  </si>
  <si>
    <t>EBV Positive Mucocutaneous Ulcer (EBVMCU)_EBV 陽性粘膜皮膚潰瘍</t>
  </si>
  <si>
    <t>Extraosseous Plasmacytoma (EP)_髄外性形質細胞腫</t>
  </si>
  <si>
    <t>Follicular Lymphoma (FL)_濾胞性リンパ腫</t>
  </si>
  <si>
    <t>Gamma Heavy-Chain Disease (GHCD)_γ重鎖病</t>
  </si>
  <si>
    <t>HHV8 Positive DLBCL, NOS (HHV8DLBCL)_HHV8陽性びまん性大細胞型B細胞リンパ腫、非特異型</t>
  </si>
  <si>
    <t>Hairy Cell Leukemia (HCL)_有毛細胞白血病</t>
  </si>
  <si>
    <t>High-Grade B-Cell Lymphoma, NOS (HGBCL)_高悪性度B細胞リンパ腫、非特異型</t>
  </si>
  <si>
    <t>High-Grade B-Cell Lymphoma, with MYC and BCL2 and/or BCL6 Rearrangements (HGBCLMYCBCL2)_MYCおよびBCL2とBCL6の両方か一方の再構成伴う高悪性度B細胞リンパ腫</t>
  </si>
  <si>
    <t>Intravascular Large B-Cell Lymphoma (IVBCL)_血管内大細胞型B細胞リンパ腫</t>
  </si>
  <si>
    <t>Large B-Cell Lymphoma with IRF4 Rearrangement (LBLIRF4)_IRF4再構成を伴う大細胞型B細胞リンパ腫</t>
  </si>
  <si>
    <t>Lymphomatoid Granulomatosis (LYG)_リンパ腫様肉芽腫症</t>
  </si>
  <si>
    <t>Lymphoplasmacytic Lymphoma (LPL)_リンパ形質細胞性リンパ腫</t>
  </si>
  <si>
    <t>Mantle Cell Lymphoma (MCL)_マントル細胞リンパ腫</t>
  </si>
  <si>
    <t>Marginal Zone Lymphoma (MZL)_辺縁帯リンパ腫</t>
  </si>
  <si>
    <t>Monoclonal B-Cell Lymphocytosis (MCBCL)_単クローン性Bリンパ球増加症</t>
  </si>
  <si>
    <t>Monoclonal Gammopathy of Undetermined Significance (MGUS)_意義不明の単クローン性ガンマグロブリン血症</t>
  </si>
  <si>
    <t>Monoclonal Immunoglobulin Deposition Diseases (MIDD)_単クローン性免疫グロブリン沈着症</t>
  </si>
  <si>
    <t>Mu Heavy-Chain Disease (MHCD)_μ重鎖病</t>
  </si>
  <si>
    <t>Pediatric-Type Follicular Lymphoma (PTFL)_小児型濾胞性リンパ腫</t>
  </si>
  <si>
    <t>Plasma Cell Myeloma (PCM)_形質細胞骨髄腫</t>
  </si>
  <si>
    <t>Plasmablastic Lymphoma (PLBL)_形質芽細胞性リンパ腫</t>
  </si>
  <si>
    <t>Primary Cutaneous DLBCL, Leg Type (PCLBCLLT)_皮膚原発びまん性大細胞型B細胞リンパ腫、下肢型</t>
  </si>
  <si>
    <t>Primary Cutaneous Follicle Center Lymphoma (PCFCL)_原発性皮膚濾胞中心リンパ腫</t>
  </si>
  <si>
    <t>Primary DLBCL of the central nervous system (PCNSL)_原発性中枢神経系びまん性大細胞型B細胞リンパ腫</t>
  </si>
  <si>
    <t>Primary Effusion Lymphoma (PEL)_原発性滲出液リンパ腫</t>
  </si>
  <si>
    <t>Primary Mediastinal (Thymic) Large B-Cell Lymphoma (PMBL)_原発性縦隔（胸腺）大細胞型B細胞リンパ腫</t>
  </si>
  <si>
    <t>Solitary Plasmacytoma of Bone (SPB)_骨の孤立性形質細胞腫</t>
  </si>
  <si>
    <t>Splenic B-Cell Lymphoma/Leukemia, Unclassifiable (SBLU)_脾B細胞リンパ腫/白血病、分類不能型</t>
  </si>
  <si>
    <t>T-Cell/Histiocyte-Rich Large B-Cell Lymphoma (THRLBCL)_T細胞/組織球豊富型大細胞型B細胞リンパ腫</t>
  </si>
  <si>
    <t>Adult T-Cell Leukemia/Lymphoma (ATLL)_成人T細胞白血病/リンパ腫</t>
  </si>
  <si>
    <t>Aggressive NK-Cell Leukemia (ANKL)_急速進行性NK細胞白血病</t>
  </si>
  <si>
    <t>Anaplastic Large Cell Lymphoma (ALCL)_未分化大細胞型リンパ腫</t>
  </si>
  <si>
    <t>Angioimmunoblastic T-Cell Lymphoma (AITL)_血管免疫芽球性T細胞リンパ腫</t>
  </si>
  <si>
    <t>Chronic Lymphoproliferative Disorder of NK Cells (CLPDNK)_慢性NK細胞リンパ増殖異常症</t>
  </si>
  <si>
    <t>Enteropathy-Associated T-Cell Lymphoma (EATL)_腸管症関連T細胞リンパ腫</t>
  </si>
  <si>
    <t>Extranodal NK-/T-Cell Lymphoma, Nasal Type (ENKL)_節外性NK/T細胞リンパ腫、鼻型</t>
  </si>
  <si>
    <t>Follicular T-Cell Lymphoma (FTCL)_濾胞性T細胞リンパ腫</t>
  </si>
  <si>
    <t>Hepatosplenic T-cell Lymphoma (HSTCL)_肝脾T細胞リンパ腫</t>
  </si>
  <si>
    <t>Hydroa Vacciniforme Like Lymphoproliferative Disorder (HVLL)_種痘様水疱症類似リンパ増殖異常症</t>
  </si>
  <si>
    <t>Indolent T-Cell Lymphoproliferative Disorder of the GI Tract (ITLPDGI)_消化管緩慢性T細胞リンパ増殖異常症</t>
  </si>
  <si>
    <t>Monomorphic Epitheliotropic Intestinal T-Cell Lymphoma (MEITL)_単形性上皮向性腸管T細胞リンパ腫</t>
  </si>
  <si>
    <t>Mycosis Fungoides (MYCF)_菌状息肉症</t>
  </si>
  <si>
    <t>Nodal Peripheral T-Cell Lymphoma with TFH Phenotype (NPTLTFH)_濾胞ヘルパーT細胞形質を伴う節性末梢性T細胞リンパ腫</t>
  </si>
  <si>
    <t>Peripheral T-Cell lymphoma, NOS (PTCL)_末梢性T細胞リンパ腫、非特異型</t>
  </si>
  <si>
    <t>Primary Cutaneous Acral CD8 Positive T-Cell Lymphoma (PCATCL)_原発性皮膚先端型CD8陽性T細胞リンパ腫</t>
  </si>
  <si>
    <t>Primary Cutaneous CD30 Positive T-Cell Lymphoproliferative Disorders (PCLPD)_原発性皮膚CD30陽性T細胞リンパ増殖異常症</t>
  </si>
  <si>
    <t>Primary Cutaneous CD4 Positive Small/Medium T-Cell Lymphoproliferative Disorder (PCSMTPLD)_原発性皮膚CD4陽性小/中T細胞リンパ増殖異常症</t>
  </si>
  <si>
    <t>Primary Cutaneous CD8 Positive Aggressive Epidermotropic Cytotoxic T-Cell Lymphoma (PCAECTCL)_原発性皮膚CD8陽性アグレッシブ表皮向性細胞障害性T細胞リンパ腫</t>
  </si>
  <si>
    <t>Primary Cutaneous Gamma Delta T-Cell Lymphoma (PCGDTCL)_原発性皮膚γδT細胞リンパ腫</t>
  </si>
  <si>
    <t>Sezary Syndrome (SS)__セザリー症候群</t>
  </si>
  <si>
    <t>Subcutaneous Panniculitis-Like T-Cell Lymphoma (SPTCL)_皮下脂肪織炎様T細胞リンパ腫</t>
  </si>
  <si>
    <t>Systemic EBV Positive T-Cell Lymphoma of Childhood (SEBVTLC)_小児全身性EBV陽性T細胞リンパ腫</t>
  </si>
  <si>
    <t>T-Cell Large Granular Lymphocytic Leukemia (TLGL)_T細胞大顆粒リンパ球性白血病</t>
  </si>
  <si>
    <t>T-Cell Prolymphocytic Leukemia (TPLL)_T細胞前リンパ球性白血病</t>
  </si>
  <si>
    <t>Activated B-cell Type (ABC)_活性化B細胞</t>
  </si>
  <si>
    <t>Germinal Center B-Cell Type (GCB)_胚中心B細胞</t>
  </si>
  <si>
    <t>Duodenal-Type Follicular Lymphoma (DFL)_十二指腸濾胞性リンパ腫</t>
  </si>
  <si>
    <t>In Situ Follicular Neoplasia (ISFN)_原位置濾胞性腫瘍</t>
  </si>
  <si>
    <t>Waldenstrom Macroglobulinemia (WM)_ワルデンシュトレームマクログロブリン血症</t>
  </si>
  <si>
    <t>In Situ Mantle Cell Neoplasia (ISMCL)_原位置マントル細胞腫瘍</t>
  </si>
  <si>
    <t>Extranodal Marginal Zone Lymphoma of Mucosa-Associated Lymphoid Tissue (MALT lymphoma) (EMALT)_粘膜関連リンパ組織型節外性辺縁帯リンパ腫（MALT リンパ腫）</t>
  </si>
  <si>
    <t>Nodal Marginal Zone Lymphoma (NMZL)_節性辺縁帯リンパ腫</t>
  </si>
  <si>
    <t>Splenic Marginal Zone Lymphoma (SMZL)_脾辺縁帯リンパ腫</t>
  </si>
  <si>
    <t>IgA (MGUSIGA)_免疫グロブリンA</t>
  </si>
  <si>
    <t>IgG (MGUSIGG)_免疫グロブリンG</t>
  </si>
  <si>
    <t>IgM (MGUSIGM)_免疫グロブリンM</t>
  </si>
  <si>
    <t>Amyloidosis (MIDDA)_アミロイドーシス</t>
  </si>
  <si>
    <t>Monoclonal Immunoglobulin Deposition Diseases, Other (MIDDO)_単クローン性免疫グロブリン沈着症、その他</t>
  </si>
  <si>
    <t>Hairy Cell Leukemia-Variant (HCL-V)_有毛細胞白血病亜型</t>
  </si>
  <si>
    <t>Splenic Diffuse Red Pulp Small B-Cell Lymphoma (SDRPL)_びまん性赤脾髄小型B細胞リンパ腫</t>
  </si>
  <si>
    <t>Anaplastic Large-Cell Lymphoma ALK Negative (ALCLALKN)_未分化大細胞リンパ腫 ALK陰性型</t>
  </si>
  <si>
    <t>Anaplastic Large-Cell Lymphoma ALK Positive (ALCLALKP)_未分化大細胞リンパ腫 ALK陽性型</t>
  </si>
  <si>
    <t>Breast Implant-Associated Anaplastic Large-Cell Lymphoma (BIALCL)_乳房インプラント関連未分化大細胞リンパ腫</t>
  </si>
  <si>
    <t>Lymphomatoid Papulosis (LYP)_リンパ腫様丘疹症</t>
  </si>
  <si>
    <t>Primary Cutaneous Anaplastic Large Cell Lymphoma (PCALCL)_原発性皮膚未分化大細胞リンパ腫</t>
  </si>
  <si>
    <t>Myeloid Atypical (MATPL)_非定型骨髄性</t>
  </si>
  <si>
    <t>Myeloid Benign (MBGN)_良性骨髄性</t>
  </si>
  <si>
    <t>Myeloid Neoplasm (MNM)_骨髄性腫瘍</t>
  </si>
  <si>
    <t>Acute Leukemias of Ambiguous Lineage (ALAL)_分化系統不明瞭な急性白血病</t>
  </si>
  <si>
    <t>Acute Myeloid Leukemia (AML)_急性骨髄性白血病</t>
  </si>
  <si>
    <t>Blastic Plasmacytoid Dendritic Cell Neoplasm (BPDCN)_芽球形質細胞様樹状細胞腫瘍</t>
  </si>
  <si>
    <t>Histiocytic and Dendritic Cell Neoplasms (HDCN)_組織球および樹状細胞腫瘍</t>
  </si>
  <si>
    <t>Mastocytosis (MCD)_肥満細胞腫</t>
  </si>
  <si>
    <t>Myelodysplastic Syndromes (MDS)_骨髄異形成症候群</t>
  </si>
  <si>
    <t>Myelodysplastic/Myeloproliferative Neoplasms (MDS/MPN)_骨髄異形成/骨髄増殖性腫瘍</t>
  </si>
  <si>
    <t>Myeloid Neoplasms with Germ Line Predisposition (MNGLP)_生殖細胞系素因を伴う骨髄性腫瘍</t>
  </si>
  <si>
    <t>Myeloid/Lymphoid Neoplasms with Eosinophilia and Rearrangement of PDGFRA/PDGFRB or FGFR1 or with PCM1-JAK2 (MLNER)_好酸球増加とPDGFRA/PDGFRBまたはFGFR1遺伝子再構成もしくはPCM1-JAK2を伴う骨髄性/リンパ性腫瘍</t>
  </si>
  <si>
    <t>Myeloproliferative Neoplasms (MPN)_骨髄増殖性腫瘍</t>
  </si>
  <si>
    <t>Acute Undifferentiated Leukemia (AUL)_急性未分化型白血病</t>
  </si>
  <si>
    <t>Mixed Phenotype Acute Leukemia with t(9;22)(q34.1;q11.2); BCR-ABL1 (MPALBCRABL1)_t(9;22)(q34.1;q11.2);BCR-ABL1を伴う混合表現型急性白血病</t>
  </si>
  <si>
    <t>Mixed Phenotype Acute Leukemia with t(v;11q23.3); KMT2A Rearranged (MPALKMT2A)_t(v;11q23.3);KMT2A再構成を伴う混合表現型急性白血病</t>
  </si>
  <si>
    <t>Mixed Phenotype Acute Leukemia, B/Myeloid, NOS (MPALBNOS)_混合表現型急性白血病、B/骨髄性、非特異型</t>
  </si>
  <si>
    <t>Mixed Phenotype Acute Leukemia, T/Myeloid, NOS (MPALTNOS)_混合表現型急性白血病、T/骨髄性、非特異型</t>
  </si>
  <si>
    <t>AML with Myelodysplasia-Related Changes (AMLMRC)_骨髄異形成に関連した変化を伴う急性骨髄性白血病</t>
  </si>
  <si>
    <t>AML with Recurrent Genetic Abnormalities (AMLRGA)_遺伝子変異を伴う急性骨髄性白血病</t>
  </si>
  <si>
    <t>AML, NOS (AMLNOS)_急性骨髄性白血病、非特異型</t>
  </si>
  <si>
    <t>Myeloid Proliferations Related to Down Syndrome (MPRDS)_ダウン症候群関連骨髄増殖症</t>
  </si>
  <si>
    <t>yeloid Sarcoma (MS)_骨髄性肉腫</t>
  </si>
  <si>
    <t>Therapy-Related Myeloid Neoplasms (TMN)_治療関連骨髄性腫瘍</t>
  </si>
  <si>
    <t>Disseminated Juvenile Xanthogranuloma (JXG)_播種性若年性黄色肉芽腫.</t>
  </si>
  <si>
    <t>Erdheim-Chester Disease (ECD)_エルドハイム・チェスター病</t>
  </si>
  <si>
    <t>Fibroblastic Reticular Cell Tumor (FRCT)_線維芽網状細胞腫瘍</t>
  </si>
  <si>
    <t>Follicular Dendritic Cell Sarcoma (FDCS)_濾胞樹状細胞肉腫</t>
  </si>
  <si>
    <t>Histiocytic Sarcoma (HS)_組織球肉腫</t>
  </si>
  <si>
    <t>ndeterminate Dendritic Cell Tumor (IDCT)_不確定型樹状細胞腫瘍</t>
  </si>
  <si>
    <t>Interdigitating Dendritic Cell Sarcoma (IDCS)_指状嵌入細胞肉腫</t>
  </si>
  <si>
    <t>Langerhans Cell Histiocytosis (LCH)_ランゲルハンス細胞組織球症</t>
  </si>
  <si>
    <t>Langerhans Cell Sarcoma (LCS)_ランゲルハンス細胞肉腫</t>
  </si>
  <si>
    <t>Rosai-Dorfman Disease (RDD)_ロサイ・ドルフマン病</t>
  </si>
  <si>
    <t>Cutaneous Mastocytosis (CMCD)_皮膚肥満細胞腫</t>
  </si>
  <si>
    <t>Mast Cell Sarcoma (MCSL)_肥満細胞肉腫</t>
  </si>
  <si>
    <t>Systemic Mastocytosis (SM)_肥満細胞肉腫</t>
  </si>
  <si>
    <t>MDS with Excess Blasts (MDSEB)_過剰芽球を伴う骨髄異形成症候群</t>
  </si>
  <si>
    <t>MDS with Isolated Del(5q) (MDSID5Q)_染色体異常del(5q)を伴う骨髄異形成症候群</t>
  </si>
  <si>
    <t>MDS with Multilineage Dysplasia (MDSMD))_多血球系異形成を伴う骨髄異形成症候群</t>
  </si>
  <si>
    <t>MDS with Ring Sideroblasts (MDSRS)_環状鉄芽球を伴う骨髄異形成症候群</t>
  </si>
  <si>
    <t>MDS with Single Lineage Dysplasia (MDSSLD)_単一血球系統の異形成を伴う骨髄異形成症候群</t>
  </si>
  <si>
    <t>MDS, Unclassifiable (MDSU)_骨髄異形成症候群、分類不能</t>
  </si>
  <si>
    <t>Refractory Cytopenia of Childhood (RCYC)_小児不応性血球減少症</t>
  </si>
  <si>
    <t>Atypical Chronic Myeloid Leukemia, BCR-ABL1- (ACML)_非定型慢性骨髄性白血病、BCR-ABL陰性</t>
  </si>
  <si>
    <t>Chronic Myelomonocytic Leukemia (CMML)_慢性骨髄単球性白血病</t>
  </si>
  <si>
    <t>Juvenile Myelomonocytic Leukemia (JMML)_若年性骨髄単球性白血病</t>
  </si>
  <si>
    <t>MDS/MPN with Ring Sideroblasts and Thrombocytosis (MDSMPNRST)_環状鉄芽球と血小板増加 を伴う骨髄異形成症候群/骨髄増殖性腫瘍</t>
  </si>
  <si>
    <t>MDS/MPN, Unclassifiable (MDSMPNU)_骨髄異形成症候群/骨髄増殖性腫瘍、分類不能</t>
  </si>
  <si>
    <t>Myeloid/Lymphoid Neoplasms with FGFR1 Rearrangement (MLNFGFR1)_FGFR1再構成を伴う骨髄性/リンパ性腫瘍</t>
  </si>
  <si>
    <t>Myeloid/Lymphoid Neoplasms with PCM1-JAK2 (MLNPCM1JAK2)_PCM1-JAK2を伴う骨髄性/リンパ性腫瘍</t>
  </si>
  <si>
    <t>Myeloid/Lymphoid Neoplasms with PDGFRA Rearrangement (MLNPDGFRA)_PDGFRA再構成を伴う骨髄性/リンパ性腫瘍</t>
  </si>
  <si>
    <t>Myeloid/Lymphoid Neoplasms with PDGFRB Rearrangement (MLNPDGFRB)_PDGFRB再構成を伴う骨髄性/リンパ性腫瘍</t>
  </si>
  <si>
    <t>Chronic Eosinophilic Leukemia, NOS (CELNOS)_慢性好酸球性白血病、非特異型</t>
  </si>
  <si>
    <t>Chronic Myelogenous Leukemia (CML)_慢性骨髄性白血病</t>
  </si>
  <si>
    <t>Chronic Neutrophilic Leukemia (CNL)_慢性好中球性白血病</t>
  </si>
  <si>
    <t>Essential Thrombocythemia (ET)_本態性血小板血症</t>
  </si>
  <si>
    <t>Myeloproliferative Neoplasms, Unclassifiable (MPNU)_骨髄増殖性腫瘍、分類不能</t>
  </si>
  <si>
    <t>Polycythemia Vera (PV)_真性多血症</t>
  </si>
  <si>
    <t>Primary Myelofibrosis (PMF)_原発性骨髄線維症</t>
  </si>
  <si>
    <t>AML (megakaryoblastic) with t(1;22)(p13.3;q13.3);RBM15-MKL1 (AMLRBM15MKL1)t(1;22)(p13.3;q13.3); RBM15-MKL1を伴う急性骨髄性白血病（巨核芽球）</t>
  </si>
  <si>
    <t>AML with BCR-ABL1 (AMLBCRABL1)_BCR-ABL1を伴う急性骨髄性白血病</t>
  </si>
  <si>
    <t>AML with Biallelic Mutations of CEBPA (AMLCEBPA)_CEBPA両アレル変異を伴う急性骨髄性白血病</t>
  </si>
  <si>
    <t>AML with Mutated NPM1 (AMLNPM1)_NPM1変異を伴う急性骨髄性白血病</t>
  </si>
  <si>
    <t>AML with Mutated RUNX1 (AMLRUNX1)_RUNX1変異を伴う急性骨髄性白血病</t>
  </si>
  <si>
    <t>AML with Variant RARA translocation (AMLRARA)_RARA転座バリアントを伴う急性骨髄性白血病</t>
  </si>
  <si>
    <t>AML with inv(16)(p13.1q22) or t(16;16)(p13.1;q22);CBFB-MYH11 (AMLCBFBMYH11)inv(16)(p13.1q22) or t(16;16)(p13.1;q22); CBFB-MYH11を伴う急性骨髄性白血病</t>
  </si>
  <si>
    <t>AML with inv(3)(q21.3q26.2) or t(3;3)(q21.3;q26.2); GATA2, MECOM (AMLGATA2MECOM)inv(3)(q21.3q26.2) or t(3;3)(q21.3;q26.2); GATA2、MECOMを伴う急性骨髄性白血病</t>
  </si>
  <si>
    <t>AML with t(6;9)(p23;q34.1);DEK-NUP214 (AMLDEKNUP214)t(6;9)(p23;q34.1); DEK-NUP214を伴う急性骨髄性白血病</t>
  </si>
  <si>
    <t>AML with t(8;21)(q22;q22.1);RUNX1-RUNX1T1 (AMLRUNX1RUNX1T1)t(8;21)(q22;q22.1); RUNX1-RUNX1T1を伴う急性骨髄性白血病</t>
  </si>
  <si>
    <t>AML with t(9;11)(p21.3;q23.3);MLLT3-KMT2A (AMLMLLT3KMT2A)_t(9;11)(p21.3;q23.3); MLLT3-KMT2Aを伴う急性骨髄性白血病</t>
  </si>
  <si>
    <t>APL with PML-RARA (APLPMLRARA)_PML-RARAを伴う急性前骨髄球性白血病</t>
  </si>
  <si>
    <t>AML with Maturation (AM)_分化型急性骨髄性白血病</t>
  </si>
  <si>
    <t>AML with Minimal Differentiation (AMLMD)_最未分化型急性骨髄性白血病</t>
  </si>
  <si>
    <t>AML without Maturation (AWM)_未分化型急性骨髄性白血病</t>
  </si>
  <si>
    <t>Acute Basophilic Leukemia (ABL)_急性好塩基球性白血病</t>
  </si>
  <si>
    <t>Acute Megakaryoblastic Leukemia (AMKL)_急性巨核芽球性白血病</t>
  </si>
  <si>
    <t>Acute Monoblastic/Monocytic Leukemia (AMOL)_急性単芽球性/単球性白血病</t>
  </si>
  <si>
    <t>Acute Myelomonocytic Leukemia (AMML)_急性骨髄単球性白血病</t>
  </si>
  <si>
    <t>Acute Panmyelosis with Myelofibrosis (APMF)_骨髄線維症を伴う急性汎骨髄症</t>
  </si>
  <si>
    <t>Pure Erythroid Leukemia (PERL)_純粋赤白血病</t>
  </si>
  <si>
    <t>Myeloid Leukemia Associated with Down Syndrome (MLADS)_ダウン症候群関連骨髄性白血病</t>
  </si>
  <si>
    <t>Transient Abnormal Myelopoiesis (TAM)_一過性骨髄造血異常症</t>
  </si>
  <si>
    <t>Therapy-Related Acute Myeloid Leukemia (TAML)_治療関連急性骨髄性白血病</t>
  </si>
  <si>
    <t>Therapy-Related Myelodysplastic Syndrome (TMDS)_治療関連骨髄異形成症候群</t>
  </si>
  <si>
    <t>Aggressive Systemic Mastocytosis (ASM)_侵襲性全身性肥満細胞症</t>
  </si>
  <si>
    <t>Indolent Systemic Mastocytosis (ISM)_無症候性全身性肥満細胞症</t>
  </si>
  <si>
    <t>Mast Cell Leukemia (SMMCL)_肥満細胞白血病</t>
  </si>
  <si>
    <t>Smoldering Systemic Mastocytosis (SSM)_くすぶり型全身性肥満細胞症</t>
  </si>
  <si>
    <t>Systemic Mastocytosis with an Associated Hematological Neoplasm (SMAHN)_血液腫瘍関連の全身性肥満細胞症</t>
  </si>
  <si>
    <t>MDS with excess blasts-1 (MDSEB1)_芽球増加を伴う骨髄異形成症候群-1</t>
  </si>
  <si>
    <t>MDS with excess blasts-2 (MDSEB2)_芽球増加を伴う骨髄異形成症候群-2</t>
  </si>
  <si>
    <t>MDS with Ring Sideroblasts and Multilineage Dysplasia (MDSRSMD)_環状鉄芽球と多血球系異形成を伴う骨髄異形成症候群</t>
  </si>
  <si>
    <t>MDS with Ring Sideroblasts and Single Lineage Dysplasia (MDSRSSLD)_環状鉄芽球と単一血球系統の異形成を伴う骨髄異形成症候群</t>
  </si>
  <si>
    <t>Chronic Myelomonocytic Leukemia-0 (CMML0)_慢性骨髄単球性白血病-0</t>
  </si>
  <si>
    <t>Chronic Myelomonocytic Leukemia-1 (CMML1)_慢性骨髄単球性白血病-1</t>
  </si>
  <si>
    <t>Chronic Myelomonocytic Leukemia-2 (CMML2)_慢性骨髄単球性白血病-2</t>
  </si>
  <si>
    <t>Chronic Myeloid Leukemia, BCR-ABL1+ (CMLBCRABL1)_慢性骨髄性白血病、BCR-ABL1陽性</t>
  </si>
  <si>
    <t>Essential Thrombocythemia Myelofibrosis (ETMF)_本態性血小板血症骨髄線維症</t>
  </si>
  <si>
    <t>Polycythaemia Vera Myelofibrosis (PVMF)_真性多血症骨髄線維症</t>
  </si>
  <si>
    <t>Primary Myelofibrosis, Prefibrotic/Early Stage (PMFPES)_原発性骨髄線維症、前線維化期</t>
  </si>
  <si>
    <t>Primary Myelofibrosis,Overt Fibrotic Stage (PMFOFS)_原発性骨髄線維症、線維化期</t>
  </si>
  <si>
    <t>Adenocarcinoma In Situ (AIS)_原発不明上皮内腺癌</t>
  </si>
  <si>
    <t>Cancer of Unknown Primary (CUP)_原発不明癌</t>
  </si>
  <si>
    <t>Extra Gonadal Germ Cell Tumor (EGCT)_原発不明性腺外胚細胞腫瘍</t>
  </si>
  <si>
    <t>Mixed Cancer Types (MIXED)_原発不明混合性型癌</t>
  </si>
  <si>
    <t>Acinar Cell Carcinoma, NOS (ACN)_原発不明腺房細胞癌、特定不能</t>
  </si>
  <si>
    <t>Adenocarcinoma, NOS (ADNOS)_原発不明腺癌、特定不能</t>
  </si>
  <si>
    <t>Cancer of Unknown Primary, NOS (CUPNOS)_原発不明癌、特定不能</t>
  </si>
  <si>
    <t>Neuroendocrine Carcinoma, NOS (NECNOS)_原発不明神経内分泌癌、特定不能</t>
  </si>
  <si>
    <t>Neuroendocrine Tumor, NOS (NETNOS)_原発不明神経内分泌腫瘍、特定不能</t>
  </si>
  <si>
    <t>Poorly Differentiated Carcinoma, NOS (PDC)_原発不明低分化癌、特定不能</t>
  </si>
  <si>
    <t>Small Cell Carcinoma of Unknown Primary (SCUP)_原発不明小細胞癌、特定不能</t>
  </si>
  <si>
    <t>Squamous Cell Carcinoma, NOS (SCCNOS)_原発不明扁平上皮癌、特定不能</t>
  </si>
  <si>
    <t>Undifferentiated Malignant Neoplasm (UDMN)_未分化悪性新生物</t>
  </si>
  <si>
    <t>Ｃ－ＣＡＴ登録記入用紙の入力方法について</t>
    <rPh sb="12" eb="14">
      <t>ニュウリョク</t>
    </rPh>
    <rPh sb="14" eb="16">
      <t>ホウホウ</t>
    </rPh>
    <phoneticPr fontId="4"/>
  </si>
  <si>
    <t>　</t>
  </si>
  <si>
    <t>①</t>
  </si>
  <si>
    <t>入力項目は、自動的に「印刷用」シートに反映されます。</t>
    <rPh sb="0" eb="2">
      <t>ニュウリョク</t>
    </rPh>
    <rPh sb="2" eb="4">
      <t>コウモク</t>
    </rPh>
    <rPh sb="6" eb="9">
      <t>ジドウテキ</t>
    </rPh>
    <rPh sb="11" eb="14">
      <t>インサツヨウ</t>
    </rPh>
    <rPh sb="19" eb="21">
      <t>ハンエイ</t>
    </rPh>
    <phoneticPr fontId="4"/>
  </si>
  <si>
    <t>備考がある場合は、「印刷用」シートの備考（直接入力項目）に直接入力してください。</t>
    <rPh sb="0" eb="2">
      <t>ビコウ</t>
    </rPh>
    <rPh sb="5" eb="7">
      <t>バアイ</t>
    </rPh>
    <rPh sb="10" eb="13">
      <t>インサツヨウ</t>
    </rPh>
    <rPh sb="29" eb="31">
      <t>チョクセツ</t>
    </rPh>
    <rPh sb="31" eb="33">
      <t>ニュウリョク</t>
    </rPh>
    <phoneticPr fontId="4"/>
  </si>
  <si>
    <t>担当医師情報</t>
  </si>
  <si>
    <t>②</t>
  </si>
  <si>
    <t>③</t>
  </si>
  <si>
    <t>④</t>
  </si>
  <si>
    <t>【注意点】</t>
    <rPh sb="1" eb="3">
      <t>チュウイ</t>
    </rPh>
    <rPh sb="3" eb="4">
      <t>テン</t>
    </rPh>
    <phoneticPr fontId="4"/>
  </si>
  <si>
    <t>医療機関名</t>
  </si>
  <si>
    <t>（記述式）</t>
  </si>
  <si>
    <t>担当医師連絡先（メールアドレス）</t>
  </si>
  <si>
    <t>全角100文字程度まで</t>
  </si>
  <si>
    <t>患者基本情報</t>
    <rPh sb="0" eb="2">
      <t>カンジャ</t>
    </rPh>
    <rPh sb="2" eb="4">
      <t>キホン</t>
    </rPh>
    <rPh sb="4" eb="6">
      <t>ジョウホウ</t>
    </rPh>
    <phoneticPr fontId="4"/>
  </si>
  <si>
    <t>患者ID</t>
    <rPh sb="0" eb="2">
      <t>カンジャ</t>
    </rPh>
    <phoneticPr fontId="4"/>
  </si>
  <si>
    <t>（記述式）</t>
    <rPh sb="1" eb="3">
      <t>キジュツ</t>
    </rPh>
    <rPh sb="3" eb="4">
      <t>シキ</t>
    </rPh>
    <phoneticPr fontId="4"/>
  </si>
  <si>
    <t>性別</t>
    <rPh sb="0" eb="2">
      <t>セイベツ</t>
    </rPh>
    <phoneticPr fontId="4"/>
  </si>
  <si>
    <t>（選択式）</t>
    <rPh sb="1" eb="3">
      <t>センタク</t>
    </rPh>
    <rPh sb="3" eb="4">
      <t>シキ</t>
    </rPh>
    <phoneticPr fontId="4"/>
  </si>
  <si>
    <t>生年月日（YYYY/MM/DD)</t>
    <rPh sb="0" eb="2">
      <t>セイネン</t>
    </rPh>
    <rPh sb="2" eb="4">
      <t>ガッピ</t>
    </rPh>
    <phoneticPr fontId="4"/>
  </si>
  <si>
    <t>年齢</t>
    <rPh sb="0" eb="2">
      <t>ネンレイ</t>
    </rPh>
    <phoneticPr fontId="4"/>
  </si>
  <si>
    <t>※自動表示</t>
    <rPh sb="1" eb="3">
      <t>ジドウ</t>
    </rPh>
    <rPh sb="3" eb="5">
      <t>ヒョウジ</t>
    </rPh>
    <phoneticPr fontId="4"/>
  </si>
  <si>
    <t>移植歴</t>
    <rPh sb="0" eb="2">
      <t>イショク</t>
    </rPh>
    <rPh sb="2" eb="3">
      <t>レキ</t>
    </rPh>
    <phoneticPr fontId="4"/>
  </si>
  <si>
    <r>
      <t>移植歴（ありの場合具体的に</t>
    </r>
    <r>
      <rPr>
        <sz val="11"/>
        <color rgb="FFFF0000"/>
        <rFont val="游ゴシック"/>
        <family val="3"/>
        <charset val="128"/>
        <scheme val="minor"/>
      </rPr>
      <t>英語で</t>
    </r>
    <r>
      <rPr>
        <sz val="11"/>
        <color theme="1"/>
        <rFont val="游ゴシック"/>
        <family val="2"/>
        <charset val="128"/>
        <scheme val="minor"/>
      </rPr>
      <t>）</t>
    </r>
    <rPh sb="0" eb="2">
      <t>イショク</t>
    </rPh>
    <rPh sb="2" eb="3">
      <t>レキ</t>
    </rPh>
    <rPh sb="7" eb="9">
      <t>バアイ</t>
    </rPh>
    <rPh sb="9" eb="11">
      <t>グタイ</t>
    </rPh>
    <rPh sb="11" eb="12">
      <t>テキ</t>
    </rPh>
    <rPh sb="13" eb="15">
      <t>エイゴ</t>
    </rPh>
    <phoneticPr fontId="4"/>
  </si>
  <si>
    <t>がん種区分（第１階層）</t>
    <rPh sb="2" eb="3">
      <t>タネ</t>
    </rPh>
    <rPh sb="3" eb="5">
      <t>クブン</t>
    </rPh>
    <rPh sb="6" eb="7">
      <t>ダイ</t>
    </rPh>
    <rPh sb="8" eb="10">
      <t>カイソウ</t>
    </rPh>
    <phoneticPr fontId="4"/>
  </si>
  <si>
    <r>
      <t>がん種区分（第２階層）</t>
    </r>
    <r>
      <rPr>
        <sz val="11"/>
        <color rgb="FFFF0000"/>
        <rFont val="游ゴシック"/>
        <family val="3"/>
        <charset val="128"/>
        <scheme val="minor"/>
      </rPr>
      <t>※階層がある場合</t>
    </r>
    <rPh sb="2" eb="3">
      <t>タネ</t>
    </rPh>
    <rPh sb="3" eb="5">
      <t>クブン</t>
    </rPh>
    <rPh sb="6" eb="7">
      <t>ダイ</t>
    </rPh>
    <rPh sb="8" eb="10">
      <t>カイソウ</t>
    </rPh>
    <rPh sb="12" eb="14">
      <t>カイソウ</t>
    </rPh>
    <rPh sb="17" eb="19">
      <t>バアイ</t>
    </rPh>
    <phoneticPr fontId="4"/>
  </si>
  <si>
    <r>
      <t>がん種区分（第３階層）</t>
    </r>
    <r>
      <rPr>
        <sz val="11"/>
        <color rgb="FFFF0000"/>
        <rFont val="游ゴシック"/>
        <family val="3"/>
        <charset val="128"/>
        <scheme val="minor"/>
      </rPr>
      <t>※階層がある場合</t>
    </r>
    <rPh sb="2" eb="3">
      <t>タネ</t>
    </rPh>
    <rPh sb="3" eb="5">
      <t>クブン</t>
    </rPh>
    <rPh sb="6" eb="7">
      <t>ダイ</t>
    </rPh>
    <rPh sb="8" eb="10">
      <t>カイソウ</t>
    </rPh>
    <rPh sb="12" eb="14">
      <t>カイソウ</t>
    </rPh>
    <rPh sb="17" eb="19">
      <t>バアイ</t>
    </rPh>
    <phoneticPr fontId="4"/>
  </si>
  <si>
    <r>
      <t>がん種区分（第４階層）</t>
    </r>
    <r>
      <rPr>
        <sz val="11"/>
        <color rgb="FFFF0000"/>
        <rFont val="游ゴシック"/>
        <family val="3"/>
        <charset val="128"/>
        <scheme val="minor"/>
      </rPr>
      <t>※階層がある場合</t>
    </r>
    <rPh sb="2" eb="3">
      <t>タネ</t>
    </rPh>
    <rPh sb="3" eb="5">
      <t>クブン</t>
    </rPh>
    <rPh sb="6" eb="7">
      <t>ダイ</t>
    </rPh>
    <rPh sb="8" eb="10">
      <t>カイソウ</t>
    </rPh>
    <rPh sb="12" eb="14">
      <t>カイソウ</t>
    </rPh>
    <rPh sb="17" eb="19">
      <t>バアイ</t>
    </rPh>
    <phoneticPr fontId="4"/>
  </si>
  <si>
    <r>
      <rPr>
        <sz val="11"/>
        <rFont val="游ゴシック"/>
        <family val="3"/>
        <charset val="128"/>
        <scheme val="minor"/>
      </rPr>
      <t>がん種区分（第５階層）</t>
    </r>
    <r>
      <rPr>
        <sz val="11"/>
        <color rgb="FFFF0000"/>
        <rFont val="游ゴシック"/>
        <family val="2"/>
        <scheme val="minor"/>
      </rPr>
      <t>※階層がある場合</t>
    </r>
    <rPh sb="2" eb="3">
      <t>タネ</t>
    </rPh>
    <rPh sb="3" eb="5">
      <t>クブン</t>
    </rPh>
    <rPh sb="6" eb="7">
      <t>ダイ</t>
    </rPh>
    <rPh sb="8" eb="10">
      <t>カイソウ</t>
    </rPh>
    <rPh sb="12" eb="14">
      <t>カイソウ</t>
    </rPh>
    <rPh sb="17" eb="19">
      <t>バアイ</t>
    </rPh>
    <phoneticPr fontId="4"/>
  </si>
  <si>
    <r>
      <t>がん種区分（第６階層）</t>
    </r>
    <r>
      <rPr>
        <sz val="11"/>
        <color rgb="FFFF0000"/>
        <rFont val="游ゴシック"/>
        <family val="3"/>
        <charset val="128"/>
        <scheme val="minor"/>
      </rPr>
      <t>※階層がある場合</t>
    </r>
    <rPh sb="2" eb="3">
      <t>タネ</t>
    </rPh>
    <rPh sb="3" eb="5">
      <t>クブン</t>
    </rPh>
    <rPh sb="6" eb="7">
      <t>ダイ</t>
    </rPh>
    <rPh sb="8" eb="10">
      <t>カイソウ</t>
    </rPh>
    <rPh sb="12" eb="14">
      <t>カイソウ</t>
    </rPh>
    <rPh sb="17" eb="19">
      <t>バアイ</t>
    </rPh>
    <phoneticPr fontId="4"/>
  </si>
  <si>
    <r>
      <t>がん種区分（第７階層）</t>
    </r>
    <r>
      <rPr>
        <sz val="11"/>
        <color rgb="FFFF0000"/>
        <rFont val="游ゴシック"/>
        <family val="3"/>
        <charset val="128"/>
        <scheme val="minor"/>
      </rPr>
      <t>※階層がある場合</t>
    </r>
    <rPh sb="2" eb="3">
      <t>タネ</t>
    </rPh>
    <rPh sb="3" eb="5">
      <t>クブン</t>
    </rPh>
    <rPh sb="6" eb="7">
      <t>ダイ</t>
    </rPh>
    <rPh sb="8" eb="10">
      <t>カイソウ</t>
    </rPh>
    <rPh sb="12" eb="14">
      <t>カイソウ</t>
    </rPh>
    <rPh sb="17" eb="19">
      <t>バアイ</t>
    </rPh>
    <phoneticPr fontId="4"/>
  </si>
  <si>
    <t>がん種区分（その他の場合具体的に）</t>
    <rPh sb="2" eb="3">
      <t>タネ</t>
    </rPh>
    <rPh sb="3" eb="5">
      <t>クブン</t>
    </rPh>
    <rPh sb="8" eb="9">
      <t>ホカ</t>
    </rPh>
    <rPh sb="10" eb="12">
      <t>バアイ</t>
    </rPh>
    <rPh sb="12" eb="15">
      <t>グタイテキ</t>
    </rPh>
    <phoneticPr fontId="4"/>
  </si>
  <si>
    <t>診断名【第１選択】</t>
    <rPh sb="0" eb="2">
      <t>シンダン</t>
    </rPh>
    <rPh sb="2" eb="3">
      <t>メイ</t>
    </rPh>
    <rPh sb="4" eb="5">
      <t>ダイ</t>
    </rPh>
    <rPh sb="6" eb="8">
      <t>センタク</t>
    </rPh>
    <phoneticPr fontId="4"/>
  </si>
  <si>
    <t>診断名【第２選択】</t>
    <rPh sb="0" eb="2">
      <t>シンダン</t>
    </rPh>
    <rPh sb="2" eb="3">
      <t>メイ</t>
    </rPh>
    <rPh sb="4" eb="5">
      <t>ダイ</t>
    </rPh>
    <rPh sb="6" eb="8">
      <t>センタク</t>
    </rPh>
    <phoneticPr fontId="4"/>
  </si>
  <si>
    <r>
      <t>診断名（第１選択肢がその他の場合</t>
    </r>
    <r>
      <rPr>
        <sz val="11"/>
        <color rgb="FFFF0000"/>
        <rFont val="游ゴシック"/>
        <family val="3"/>
        <charset val="128"/>
        <scheme val="minor"/>
      </rPr>
      <t>英語で</t>
    </r>
    <r>
      <rPr>
        <sz val="11"/>
        <color theme="1"/>
        <rFont val="游ゴシック"/>
        <family val="2"/>
        <charset val="128"/>
        <scheme val="minor"/>
      </rPr>
      <t>）</t>
    </r>
    <rPh sb="0" eb="2">
      <t>シンダン</t>
    </rPh>
    <rPh sb="2" eb="3">
      <t>メイ</t>
    </rPh>
    <rPh sb="4" eb="5">
      <t>ダイ</t>
    </rPh>
    <rPh sb="6" eb="9">
      <t>センタクシ</t>
    </rPh>
    <rPh sb="12" eb="13">
      <t>ホカ</t>
    </rPh>
    <rPh sb="14" eb="16">
      <t>バアイ</t>
    </rPh>
    <phoneticPr fontId="4"/>
  </si>
  <si>
    <t>臨床病期</t>
    <rPh sb="0" eb="2">
      <t>リンショウ</t>
    </rPh>
    <rPh sb="2" eb="4">
      <t>ビョウキ</t>
    </rPh>
    <phoneticPr fontId="4"/>
  </si>
  <si>
    <t>男</t>
    <rPh sb="0" eb="1">
      <t>オトコ</t>
    </rPh>
    <phoneticPr fontId="4"/>
  </si>
  <si>
    <t>あり（次に移植部位を英語でご記入ください）</t>
    <rPh sb="3" eb="4">
      <t>ツギ</t>
    </rPh>
    <rPh sb="5" eb="7">
      <t>イショク</t>
    </rPh>
    <rPh sb="7" eb="9">
      <t>ブイ</t>
    </rPh>
    <rPh sb="10" eb="12">
      <t>エイゴ</t>
    </rPh>
    <rPh sb="14" eb="16">
      <t>キニュウ</t>
    </rPh>
    <phoneticPr fontId="4"/>
  </si>
  <si>
    <t>なし</t>
    <phoneticPr fontId="4"/>
  </si>
  <si>
    <t>女</t>
    <rPh sb="0" eb="1">
      <t>オンナ</t>
    </rPh>
    <phoneticPr fontId="4"/>
  </si>
  <si>
    <t>これまでの登録区分の有無</t>
    <rPh sb="5" eb="7">
      <t>トウロク</t>
    </rPh>
    <rPh sb="7" eb="9">
      <t>クブン</t>
    </rPh>
    <rPh sb="10" eb="12">
      <t>ウム</t>
    </rPh>
    <phoneticPr fontId="4"/>
  </si>
  <si>
    <t>なし</t>
    <phoneticPr fontId="4"/>
  </si>
  <si>
    <t>あり（次に詳細を記載してください）</t>
    <rPh sb="3" eb="4">
      <t>ツギ</t>
    </rPh>
    <rPh sb="5" eb="7">
      <t>ショウサイ</t>
    </rPh>
    <rPh sb="8" eb="10">
      <t>キサイ</t>
    </rPh>
    <phoneticPr fontId="4"/>
  </si>
  <si>
    <t>症例関係区分</t>
    <rPh sb="0" eb="2">
      <t>ショウレイ</t>
    </rPh>
    <rPh sb="2" eb="4">
      <t>カンケイ</t>
    </rPh>
    <rPh sb="4" eb="6">
      <t>クブン</t>
    </rPh>
    <phoneticPr fontId="4"/>
  </si>
  <si>
    <t>重複がん</t>
    <rPh sb="0" eb="2">
      <t>ジュウフク</t>
    </rPh>
    <phoneticPr fontId="4"/>
  </si>
  <si>
    <t>前医からの転院フォロー</t>
    <rPh sb="0" eb="1">
      <t>マエ</t>
    </rPh>
    <rPh sb="1" eb="2">
      <t>イ</t>
    </rPh>
    <rPh sb="5" eb="7">
      <t>テンイン</t>
    </rPh>
    <phoneticPr fontId="4"/>
  </si>
  <si>
    <t>前医実施後再検査</t>
    <rPh sb="0" eb="1">
      <t>マエ</t>
    </rPh>
    <rPh sb="1" eb="2">
      <t>イ</t>
    </rPh>
    <rPh sb="2" eb="5">
      <t>ジッシゴ</t>
    </rPh>
    <rPh sb="5" eb="6">
      <t>サイ</t>
    </rPh>
    <rPh sb="6" eb="8">
      <t>ケンサ</t>
    </rPh>
    <phoneticPr fontId="4"/>
  </si>
  <si>
    <t>その他</t>
    <rPh sb="2" eb="3">
      <t>ホカ</t>
    </rPh>
    <phoneticPr fontId="4"/>
  </si>
  <si>
    <t>がん腫区分</t>
    <rPh sb="2" eb="3">
      <t>シュ</t>
    </rPh>
    <rPh sb="3" eb="5">
      <t>クブン</t>
    </rPh>
    <phoneticPr fontId="4"/>
  </si>
  <si>
    <t>中枢神経系/脳（CNS/Brain)</t>
    <rPh sb="0" eb="2">
      <t>チュウスウ</t>
    </rPh>
    <rPh sb="2" eb="4">
      <t>シンケイ</t>
    </rPh>
    <rPh sb="4" eb="5">
      <t>ケイ</t>
    </rPh>
    <rPh sb="6" eb="7">
      <t>ノウ</t>
    </rPh>
    <phoneticPr fontId="4"/>
  </si>
  <si>
    <t>頭頸部（Head and Neck)</t>
    <rPh sb="0" eb="3">
      <t>トウケイブ</t>
    </rPh>
    <phoneticPr fontId="4"/>
  </si>
  <si>
    <t>眼(Eye)</t>
    <rPh sb="0" eb="1">
      <t>メ</t>
    </rPh>
    <phoneticPr fontId="4"/>
  </si>
  <si>
    <t>肺(Lung)</t>
    <rPh sb="0" eb="1">
      <t>ハイ</t>
    </rPh>
    <phoneticPr fontId="4"/>
  </si>
  <si>
    <t>胸膜(Pleura)</t>
    <rPh sb="0" eb="2">
      <t>キョウマク</t>
    </rPh>
    <phoneticPr fontId="4"/>
  </si>
  <si>
    <t>胸腺(Thymus)</t>
    <rPh sb="0" eb="2">
      <t>キョウセン</t>
    </rPh>
    <phoneticPr fontId="4"/>
  </si>
  <si>
    <t>甲状腺(Thyroid)</t>
    <rPh sb="0" eb="3">
      <t>コウジョウセン</t>
    </rPh>
    <phoneticPr fontId="4"/>
  </si>
  <si>
    <t>乳(Breast)</t>
    <rPh sb="0" eb="1">
      <t>チチ</t>
    </rPh>
    <phoneticPr fontId="4"/>
  </si>
  <si>
    <t>食道/胃(Esophagus/Stomach)</t>
    <rPh sb="0" eb="2">
      <t>ショクドウ</t>
    </rPh>
    <rPh sb="3" eb="4">
      <t>イ</t>
    </rPh>
    <phoneticPr fontId="4"/>
  </si>
  <si>
    <t>十二指腸乳頭部(Ampulla of Vater)</t>
    <rPh sb="0" eb="4">
      <t>ジュウニシチョウ</t>
    </rPh>
    <rPh sb="4" eb="6">
      <t>ニュウトウ</t>
    </rPh>
    <rPh sb="6" eb="7">
      <t>ブ</t>
    </rPh>
    <phoneticPr fontId="4"/>
  </si>
  <si>
    <t>腸(Bowel)</t>
    <rPh sb="0" eb="1">
      <t>チョウ</t>
    </rPh>
    <phoneticPr fontId="4"/>
  </si>
  <si>
    <t>肝(Liver)</t>
    <rPh sb="0" eb="1">
      <t>キモ</t>
    </rPh>
    <phoneticPr fontId="4"/>
  </si>
  <si>
    <t>胆道(Biliary Tract)</t>
    <rPh sb="0" eb="2">
      <t>タンドウ</t>
    </rPh>
    <phoneticPr fontId="4"/>
  </si>
  <si>
    <t>膵(Pancreas)</t>
    <rPh sb="0" eb="1">
      <t>スイ</t>
    </rPh>
    <phoneticPr fontId="4"/>
  </si>
  <si>
    <t>腎(Kidney)</t>
    <rPh sb="0" eb="1">
      <t>ジン</t>
    </rPh>
    <phoneticPr fontId="4"/>
  </si>
  <si>
    <t>副腎(Adrenal Gland)</t>
    <rPh sb="0" eb="2">
      <t>フクジン</t>
    </rPh>
    <phoneticPr fontId="4"/>
  </si>
  <si>
    <t>膀胱/尿管(Bladder/Urinary Tract)</t>
    <rPh sb="0" eb="2">
      <t>ボウコウ</t>
    </rPh>
    <rPh sb="3" eb="5">
      <t>ニョウカン</t>
    </rPh>
    <phoneticPr fontId="4"/>
  </si>
  <si>
    <t>前立腺(Prostate)</t>
    <rPh sb="0" eb="3">
      <t>ゼンリツセン</t>
    </rPh>
    <phoneticPr fontId="4"/>
  </si>
  <si>
    <t>精巣(Testis)</t>
    <rPh sb="0" eb="2">
      <t>セイソウ</t>
    </rPh>
    <phoneticPr fontId="4"/>
  </si>
  <si>
    <t>陰茎(Penis)</t>
    <rPh sb="0" eb="2">
      <t>インケイ</t>
    </rPh>
    <phoneticPr fontId="4"/>
  </si>
  <si>
    <t>子宮(Uterus)</t>
    <rPh sb="0" eb="2">
      <t>シキュウ</t>
    </rPh>
    <phoneticPr fontId="4"/>
  </si>
  <si>
    <t>子宮頚部(Cervix)</t>
    <rPh sb="0" eb="2">
      <t>シキュウ</t>
    </rPh>
    <rPh sb="2" eb="4">
      <t>ケイブ</t>
    </rPh>
    <phoneticPr fontId="4"/>
  </si>
  <si>
    <t>卵巣/卵管(Ovary/Fallopian Tube)</t>
    <rPh sb="0" eb="2">
      <t>ランソウ</t>
    </rPh>
    <rPh sb="3" eb="5">
      <t>ランカン</t>
    </rPh>
    <phoneticPr fontId="4"/>
  </si>
  <si>
    <t>膣（Vulva/Vagina）</t>
    <rPh sb="0" eb="1">
      <t>チツ</t>
    </rPh>
    <phoneticPr fontId="4"/>
  </si>
  <si>
    <t>皮膚(Skin)</t>
    <rPh sb="0" eb="2">
      <t>ヒフ</t>
    </rPh>
    <phoneticPr fontId="4"/>
  </si>
  <si>
    <t>骨(Bone)</t>
    <rPh sb="0" eb="1">
      <t>ホネ</t>
    </rPh>
    <phoneticPr fontId="4"/>
  </si>
  <si>
    <t>軟部組織(Soft Tissue)</t>
    <rPh sb="0" eb="1">
      <t>ヤワ</t>
    </rPh>
    <rPh sb="1" eb="2">
      <t>ブ</t>
    </rPh>
    <rPh sb="2" eb="4">
      <t>ソシキ</t>
    </rPh>
    <phoneticPr fontId="4"/>
  </si>
  <si>
    <t>腹膜(Peritoneum)</t>
    <rPh sb="0" eb="2">
      <t>フクマク</t>
    </rPh>
    <phoneticPr fontId="4"/>
  </si>
  <si>
    <t>骨髄(Myeloid)</t>
    <rPh sb="0" eb="2">
      <t>コツズイ</t>
    </rPh>
    <phoneticPr fontId="4"/>
  </si>
  <si>
    <t>リンパ節(Lymphoid)</t>
    <rPh sb="3" eb="4">
      <t>セツ</t>
    </rPh>
    <phoneticPr fontId="4"/>
  </si>
  <si>
    <t>末梢神経系(Peripheral Nervous System)</t>
    <rPh sb="0" eb="2">
      <t>マッショウ</t>
    </rPh>
    <rPh sb="2" eb="4">
      <t>シンケイ</t>
    </rPh>
    <rPh sb="4" eb="5">
      <t>ケイ</t>
    </rPh>
    <phoneticPr fontId="4"/>
  </si>
  <si>
    <t>その他(Other)</t>
    <rPh sb="2" eb="3">
      <t>ホカ</t>
    </rPh>
    <phoneticPr fontId="4"/>
  </si>
  <si>
    <t>がん腫区分（FMI）</t>
    <rPh sb="2" eb="3">
      <t>シュ</t>
    </rPh>
    <rPh sb="3" eb="5">
      <t>クブン</t>
    </rPh>
    <phoneticPr fontId="4"/>
  </si>
  <si>
    <t>頭頸部癌</t>
    <rPh sb="0" eb="3">
      <t>トウケイブ</t>
    </rPh>
    <rPh sb="3" eb="4">
      <t>ガン</t>
    </rPh>
    <phoneticPr fontId="4"/>
  </si>
  <si>
    <t>消化器癌</t>
    <rPh sb="0" eb="3">
      <t>ショウカキ</t>
    </rPh>
    <rPh sb="3" eb="4">
      <t>ガン</t>
    </rPh>
    <phoneticPr fontId="4"/>
  </si>
  <si>
    <t>肺癌・胸腺癌</t>
    <rPh sb="0" eb="2">
      <t>ハイガン</t>
    </rPh>
    <rPh sb="3" eb="5">
      <t>キョウセン</t>
    </rPh>
    <rPh sb="5" eb="6">
      <t>ガン</t>
    </rPh>
    <phoneticPr fontId="4"/>
  </si>
  <si>
    <t>皮膚癌・悪性黒色腫</t>
    <rPh sb="0" eb="2">
      <t>ヒフ</t>
    </rPh>
    <rPh sb="2" eb="3">
      <t>ガン</t>
    </rPh>
    <rPh sb="4" eb="6">
      <t>アクセイ</t>
    </rPh>
    <rPh sb="6" eb="8">
      <t>コクショク</t>
    </rPh>
    <rPh sb="8" eb="9">
      <t>シュ</t>
    </rPh>
    <phoneticPr fontId="4"/>
  </si>
  <si>
    <t>中皮腫・骨・軟部組織腫瘍</t>
    <rPh sb="0" eb="1">
      <t>チュウ</t>
    </rPh>
    <rPh sb="1" eb="2">
      <t>カワ</t>
    </rPh>
    <rPh sb="2" eb="3">
      <t>シュ</t>
    </rPh>
    <rPh sb="4" eb="5">
      <t>ホネ</t>
    </rPh>
    <rPh sb="6" eb="7">
      <t>ヤワ</t>
    </rPh>
    <rPh sb="7" eb="8">
      <t>ブ</t>
    </rPh>
    <rPh sb="8" eb="10">
      <t>ソシキ</t>
    </rPh>
    <rPh sb="10" eb="12">
      <t>シュヨウ</t>
    </rPh>
    <phoneticPr fontId="4"/>
  </si>
  <si>
    <t>乳腺・女性生殖器腫瘍</t>
    <rPh sb="0" eb="2">
      <t>ニュウセン</t>
    </rPh>
    <rPh sb="3" eb="5">
      <t>ジョセイ</t>
    </rPh>
    <rPh sb="5" eb="8">
      <t>セイショクキ</t>
    </rPh>
    <rPh sb="8" eb="10">
      <t>シュヨウ</t>
    </rPh>
    <phoneticPr fontId="4"/>
  </si>
  <si>
    <t>前立腺癌・男性生殖器腫瘍</t>
    <rPh sb="0" eb="3">
      <t>ゼンリツセン</t>
    </rPh>
    <rPh sb="3" eb="4">
      <t>ガン</t>
    </rPh>
    <rPh sb="5" eb="7">
      <t>ダンセイ</t>
    </rPh>
    <rPh sb="7" eb="9">
      <t>セイショク</t>
    </rPh>
    <rPh sb="9" eb="10">
      <t>ウツワ</t>
    </rPh>
    <rPh sb="10" eb="12">
      <t>シュヨウ</t>
    </rPh>
    <phoneticPr fontId="4"/>
  </si>
  <si>
    <t>泌尿器癌</t>
    <rPh sb="0" eb="3">
      <t>ヒニョウキ</t>
    </rPh>
    <rPh sb="3" eb="4">
      <t>ガン</t>
    </rPh>
    <phoneticPr fontId="4"/>
  </si>
  <si>
    <t>脳・中枢神経系腫瘍</t>
    <rPh sb="0" eb="1">
      <t>ノウ</t>
    </rPh>
    <rPh sb="2" eb="4">
      <t>チュウスウ</t>
    </rPh>
    <rPh sb="4" eb="6">
      <t>シンケイ</t>
    </rPh>
    <rPh sb="6" eb="7">
      <t>ケイ</t>
    </rPh>
    <rPh sb="7" eb="9">
      <t>シュヨウ</t>
    </rPh>
    <phoneticPr fontId="4"/>
  </si>
  <si>
    <t>甲状腺・内分泌腺腫瘍</t>
    <rPh sb="0" eb="3">
      <t>コウジョウセン</t>
    </rPh>
    <rPh sb="4" eb="7">
      <t>ナイブンピツ</t>
    </rPh>
    <rPh sb="7" eb="8">
      <t>セン</t>
    </rPh>
    <rPh sb="8" eb="10">
      <t>シュヨウ</t>
    </rPh>
    <phoneticPr fontId="4"/>
  </si>
  <si>
    <t>原発不明癌</t>
    <rPh sb="0" eb="2">
      <t>ゲンパツ</t>
    </rPh>
    <rPh sb="2" eb="4">
      <t>フメイ</t>
    </rPh>
    <rPh sb="4" eb="5">
      <t>ガン</t>
    </rPh>
    <phoneticPr fontId="4"/>
  </si>
  <si>
    <t>希少がん</t>
    <rPh sb="0" eb="2">
      <t>キショウ</t>
    </rPh>
    <phoneticPr fontId="4"/>
  </si>
  <si>
    <t>涙管癌</t>
    <phoneticPr fontId="4"/>
  </si>
  <si>
    <t>食道　腺癌</t>
    <phoneticPr fontId="4"/>
  </si>
  <si>
    <t>肺　腺癌</t>
    <phoneticPr fontId="4"/>
  </si>
  <si>
    <t>膣　悪性黒色腫</t>
    <phoneticPr fontId="4"/>
  </si>
  <si>
    <t>心膜　中皮腫</t>
    <phoneticPr fontId="4"/>
  </si>
  <si>
    <t>乳腺　炎症性癌</t>
    <phoneticPr fontId="4"/>
  </si>
  <si>
    <t>前立腺　腺房腺癌</t>
    <phoneticPr fontId="4"/>
  </si>
  <si>
    <t>腎　嫌色素性癌</t>
    <phoneticPr fontId="4"/>
  </si>
  <si>
    <t>脳　退形成性星細胞腫</t>
    <phoneticPr fontId="4"/>
  </si>
  <si>
    <t>甲状腺　乳頭状癌</t>
    <phoneticPr fontId="4"/>
  </si>
  <si>
    <t>原発不明　腺癌</t>
  </si>
  <si>
    <t>副腎皮質癌</t>
    <phoneticPr fontId="4"/>
  </si>
  <si>
    <t>（以下に英語で組織診断名をご記入ください）</t>
    <rPh sb="1" eb="3">
      <t>イカ</t>
    </rPh>
    <phoneticPr fontId="4"/>
  </si>
  <si>
    <t>眼内　扁平上皮癌</t>
    <phoneticPr fontId="4"/>
  </si>
  <si>
    <t>食道　扁平上皮癌</t>
    <phoneticPr fontId="4"/>
  </si>
  <si>
    <t>肺　扁平上皮癌</t>
    <phoneticPr fontId="4"/>
  </si>
  <si>
    <t>外陰　悪性黒色腫</t>
  </si>
  <si>
    <t>腹膜　中皮腫</t>
    <phoneticPr fontId="4"/>
  </si>
  <si>
    <t>乳腺　粘液癌</t>
    <phoneticPr fontId="4"/>
  </si>
  <si>
    <t>前立腺　基底細胞癌</t>
    <phoneticPr fontId="4"/>
  </si>
  <si>
    <t>腎　明細胞癌</t>
    <phoneticPr fontId="4"/>
  </si>
  <si>
    <t>脳　星細胞腫</t>
    <phoneticPr fontId="4"/>
  </si>
  <si>
    <t>甲状腺　ろ胞癌</t>
    <phoneticPr fontId="4"/>
  </si>
  <si>
    <t>原発不明　肉腫様癌</t>
    <phoneticPr fontId="4"/>
  </si>
  <si>
    <t>膨大部腺癌</t>
    <phoneticPr fontId="4"/>
  </si>
  <si>
    <t>眼内　悪性黒色腫</t>
    <phoneticPr fontId="4"/>
  </si>
  <si>
    <t>食道　上皮内扁平上皮癌</t>
    <phoneticPr fontId="4"/>
  </si>
  <si>
    <t>肺　上皮内腺癌</t>
    <phoneticPr fontId="4"/>
  </si>
  <si>
    <t>原発不明　悪性黒色腫</t>
    <phoneticPr fontId="4"/>
  </si>
  <si>
    <t>胸膜　中皮腫</t>
    <phoneticPr fontId="4"/>
  </si>
  <si>
    <t>乳腺　神経内分泌癌</t>
    <phoneticPr fontId="4"/>
  </si>
  <si>
    <t>前立腺　癌肉腫</t>
    <phoneticPr fontId="4"/>
  </si>
  <si>
    <t>腎　膨大細胞腫</t>
    <phoneticPr fontId="4"/>
  </si>
  <si>
    <t>脳　毛様細胞性星細胞腫</t>
    <phoneticPr fontId="4"/>
  </si>
  <si>
    <t>甲状腺　髄様癌</t>
    <phoneticPr fontId="4"/>
  </si>
  <si>
    <t>原発不明　肉腫（その他）</t>
    <phoneticPr fontId="4"/>
  </si>
  <si>
    <t>皮膚　基底細胞癌</t>
    <phoneticPr fontId="4"/>
  </si>
  <si>
    <t>頭頸部　腺癌</t>
    <phoneticPr fontId="4"/>
  </si>
  <si>
    <t>食道　消化管間質腫瘍</t>
    <phoneticPr fontId="4"/>
  </si>
  <si>
    <t>肺　腺扁平上皮癌</t>
    <phoneticPr fontId="4"/>
  </si>
  <si>
    <t>皮膚　メラノサイト異形成</t>
    <phoneticPr fontId="4"/>
  </si>
  <si>
    <t>精巣　中皮腫</t>
    <phoneticPr fontId="4"/>
  </si>
  <si>
    <t>乳腺　乳頭癌</t>
    <phoneticPr fontId="4"/>
  </si>
  <si>
    <t>前立腺　肉腫（その他）</t>
    <phoneticPr fontId="4"/>
  </si>
  <si>
    <t>腎　乳頭状腎細胞癌</t>
    <phoneticPr fontId="4"/>
  </si>
  <si>
    <t xml:space="preserve">脳　毛様類粘液性星細胞腫 </t>
    <phoneticPr fontId="4"/>
  </si>
  <si>
    <t>甲状腺　未分化癌</t>
    <phoneticPr fontId="4"/>
  </si>
  <si>
    <t>原発不明　悪性新生物（その他）</t>
    <phoneticPr fontId="4"/>
  </si>
  <si>
    <t>皮膚繊維肉腫</t>
    <phoneticPr fontId="4"/>
  </si>
  <si>
    <t>頭頸部　リンパ上皮腫</t>
    <phoneticPr fontId="4"/>
  </si>
  <si>
    <t>食道癌（その他）</t>
    <phoneticPr fontId="4"/>
  </si>
  <si>
    <t>肺　大細胞癌</t>
    <phoneticPr fontId="4"/>
  </si>
  <si>
    <t>皮膚　悪性黒色腫</t>
    <phoneticPr fontId="4"/>
  </si>
  <si>
    <t>骨　軟骨肉腫</t>
    <phoneticPr fontId="4"/>
  </si>
  <si>
    <t>乳腺　葉状腫瘍</t>
    <phoneticPr fontId="4"/>
  </si>
  <si>
    <t>前立腺　導管腺癌</t>
    <phoneticPr fontId="4"/>
  </si>
  <si>
    <t>腎　肉腫（その他）</t>
    <phoneticPr fontId="4"/>
  </si>
  <si>
    <t>脳　びまん性星細胞腫</t>
    <phoneticPr fontId="4"/>
  </si>
  <si>
    <t>甲状腺癌（その他）</t>
    <phoneticPr fontId="4"/>
  </si>
  <si>
    <t xml:space="preserve">原発不明　扁平上皮癌 </t>
    <phoneticPr fontId="4"/>
  </si>
  <si>
    <t>皮膚　乳房外パジェット病</t>
    <phoneticPr fontId="4"/>
  </si>
  <si>
    <t>頭頸部　多型低悪性度腺癌</t>
    <phoneticPr fontId="4"/>
  </si>
  <si>
    <t>胃癌　びまん型</t>
    <phoneticPr fontId="4"/>
  </si>
  <si>
    <t>肺　リンパ上皮腫</t>
    <phoneticPr fontId="4"/>
  </si>
  <si>
    <t>皮膚　線維形成性黒色腫</t>
    <phoneticPr fontId="4"/>
  </si>
  <si>
    <t>骨　肉腫 (その他)</t>
    <phoneticPr fontId="4"/>
  </si>
  <si>
    <t>乳腺　非浸潤性乳管癌</t>
    <phoneticPr fontId="4"/>
  </si>
  <si>
    <t>前立腺　神経内分泌癌</t>
    <phoneticPr fontId="4"/>
  </si>
  <si>
    <t>腎細胞癌（その他）</t>
    <phoneticPr fontId="4"/>
  </si>
  <si>
    <t>脳　膠芽腫</t>
    <phoneticPr fontId="4"/>
  </si>
  <si>
    <t>下垂体癌</t>
    <phoneticPr fontId="4"/>
  </si>
  <si>
    <t>原発不明　胚細胞腫</t>
    <phoneticPr fontId="4"/>
  </si>
  <si>
    <t>皮膚　メルケル細胞癌</t>
    <phoneticPr fontId="4"/>
  </si>
  <si>
    <t>頭頸部　シュナイダー癌</t>
    <phoneticPr fontId="4"/>
  </si>
  <si>
    <t>胃癌　腸型</t>
    <phoneticPr fontId="4"/>
  </si>
  <si>
    <t>肺　粘表皮癌</t>
    <phoneticPr fontId="4"/>
  </si>
  <si>
    <t>皮膚　グロームス腫瘍</t>
    <phoneticPr fontId="4"/>
  </si>
  <si>
    <t>骨　巨細胞性病変（その他）</t>
    <phoneticPr fontId="4"/>
  </si>
  <si>
    <t>乳腺　浸潤性乳管癌</t>
    <phoneticPr fontId="4"/>
  </si>
  <si>
    <t>前立腺　未分化癌</t>
    <phoneticPr fontId="4"/>
  </si>
  <si>
    <t>腎癌（その他）</t>
    <phoneticPr fontId="4"/>
  </si>
  <si>
    <t>脳　膠腫（その他）</t>
    <phoneticPr fontId="4"/>
  </si>
  <si>
    <t>原発不明　未分化神経内分泌癌</t>
  </si>
  <si>
    <t>原発不明　消化管間質腫瘍</t>
    <phoneticPr fontId="4"/>
  </si>
  <si>
    <t>皮膚　付属器癌（その他）</t>
    <phoneticPr fontId="4"/>
  </si>
  <si>
    <t>頭頸部　紡錘形細胞癌</t>
    <phoneticPr fontId="4"/>
  </si>
  <si>
    <t>胃　消化管間質腫瘍</t>
    <phoneticPr fontId="4"/>
  </si>
  <si>
    <t>肺　多形腺腫</t>
    <phoneticPr fontId="4"/>
  </si>
  <si>
    <t>皮膚　肉腫（その他）</t>
    <phoneticPr fontId="4"/>
  </si>
  <si>
    <t>心臓　肉腫（その他）</t>
    <phoneticPr fontId="4"/>
  </si>
  <si>
    <t>乳腺　浸潤性小葉癌</t>
    <phoneticPr fontId="4"/>
  </si>
  <si>
    <t>前立腺癌（その他）</t>
    <phoneticPr fontId="4"/>
  </si>
  <si>
    <t>膀胱　尿路上皮（移行上皮）癌</t>
    <phoneticPr fontId="4"/>
  </si>
  <si>
    <t>脳　膠肉腫</t>
    <phoneticPr fontId="4"/>
  </si>
  <si>
    <t>原発不明　未分化小細胞癌</t>
    <phoneticPr fontId="4"/>
  </si>
  <si>
    <t>原発不明癌（その他）</t>
  </si>
  <si>
    <t>軟部組織　線維腫症</t>
    <phoneticPr fontId="4"/>
  </si>
  <si>
    <t>頭頸部　扁平上皮癌</t>
    <phoneticPr fontId="4"/>
  </si>
  <si>
    <t>胃癌（その他）</t>
    <phoneticPr fontId="4"/>
  </si>
  <si>
    <t>肺　癌肉腫</t>
    <phoneticPr fontId="4"/>
  </si>
  <si>
    <t>皮膚　扁平上皮癌 (その他)</t>
    <phoneticPr fontId="4"/>
  </si>
  <si>
    <t>脾臓　肉腫（その他）</t>
    <phoneticPr fontId="4"/>
  </si>
  <si>
    <t>乳腺　非浸潤性小葉癌</t>
    <phoneticPr fontId="4"/>
  </si>
  <si>
    <t>精巣　ライディッヒ細胞腫瘍</t>
    <phoneticPr fontId="4"/>
  </si>
  <si>
    <t>膀胱　神経内分泌癌</t>
    <phoneticPr fontId="4"/>
  </si>
  <si>
    <t>脳　神経膠症</t>
    <phoneticPr fontId="4"/>
  </si>
  <si>
    <t>軟部組織　脂肪肉腫</t>
    <phoneticPr fontId="4"/>
  </si>
  <si>
    <t>頭頸部　扁平上皮性乳頭腫</t>
    <phoneticPr fontId="4"/>
  </si>
  <si>
    <t>小腸　腺癌</t>
    <phoneticPr fontId="4"/>
  </si>
  <si>
    <t>肺　芽腫</t>
    <phoneticPr fontId="4"/>
  </si>
  <si>
    <t>軟部組織　胞巣状軟部肉腫</t>
    <phoneticPr fontId="4"/>
  </si>
  <si>
    <t>乳腺　化生癌</t>
    <phoneticPr fontId="4"/>
  </si>
  <si>
    <t>精巣　セルトリ細胞腫瘍</t>
    <phoneticPr fontId="4"/>
  </si>
  <si>
    <t>膀胱　小細胞癌</t>
    <phoneticPr fontId="4"/>
  </si>
  <si>
    <t>脳　乏突起膠腫</t>
    <phoneticPr fontId="4"/>
  </si>
  <si>
    <t>軟部組織　NUT正中線癌</t>
  </si>
  <si>
    <t>頭頸部　悪性黒色腫</t>
    <phoneticPr fontId="4"/>
  </si>
  <si>
    <t>小腸　消化管間質腫瘍</t>
    <phoneticPr fontId="4"/>
  </si>
  <si>
    <t>肺　肉腫様癌</t>
    <phoneticPr fontId="4"/>
  </si>
  <si>
    <t>軟部組織　明細胞肉腫</t>
    <phoneticPr fontId="4"/>
  </si>
  <si>
    <t>乳腺　癌肉腫</t>
    <phoneticPr fontId="4"/>
  </si>
  <si>
    <t>精巣　胚細胞腫（混合型）</t>
    <phoneticPr fontId="4"/>
  </si>
  <si>
    <t>膀胱　腺癌</t>
    <phoneticPr fontId="4"/>
  </si>
  <si>
    <t>脳　乏突起星細胞腫</t>
    <phoneticPr fontId="4"/>
  </si>
  <si>
    <t>尿膜管癌（その他）</t>
    <phoneticPr fontId="4"/>
  </si>
  <si>
    <t>頭頸部（その他）</t>
    <phoneticPr fontId="4"/>
  </si>
  <si>
    <t>虫垂　腺癌</t>
    <phoneticPr fontId="4"/>
  </si>
  <si>
    <t>小細胞肺癌</t>
    <phoneticPr fontId="4"/>
  </si>
  <si>
    <t>軟部組織　線維形成性小円形細胞腫瘍</t>
    <phoneticPr fontId="4"/>
  </si>
  <si>
    <t>乳癌（その他）</t>
  </si>
  <si>
    <t>精巣　胚細胞腫（精上皮腫以外）</t>
    <phoneticPr fontId="4"/>
  </si>
  <si>
    <t>膀胱　扁平上皮癌</t>
    <phoneticPr fontId="4"/>
  </si>
  <si>
    <t>脳　退形成性乏突起膠腫</t>
    <phoneticPr fontId="4"/>
  </si>
  <si>
    <t>上咽頭（鼻咽頭）および副鼻腔癌　腺癌</t>
    <phoneticPr fontId="4"/>
  </si>
  <si>
    <t>虫垂　粘液性腫瘍（その他）</t>
    <phoneticPr fontId="4"/>
  </si>
  <si>
    <t>肺　非小細胞肺癌（その他）</t>
    <phoneticPr fontId="4"/>
  </si>
  <si>
    <t>軟部組織　円形細胞肉腫（その他）</t>
    <phoneticPr fontId="4"/>
  </si>
  <si>
    <t>子宮頚　腺癌</t>
  </si>
  <si>
    <t>精巣　胚細胞腫（精上皮腫）</t>
    <phoneticPr fontId="4"/>
  </si>
  <si>
    <t>膀胱　消化管間質腫瘍</t>
    <phoneticPr fontId="4"/>
  </si>
  <si>
    <t>脳　上衣腫</t>
    <phoneticPr fontId="4"/>
  </si>
  <si>
    <t>上咽頭（鼻咽頭）および副鼻腔癌　リンパ上皮腫</t>
    <phoneticPr fontId="4"/>
  </si>
  <si>
    <t>結腸　腺癌</t>
    <phoneticPr fontId="4"/>
  </si>
  <si>
    <t>肺癌（その他）</t>
    <phoneticPr fontId="4"/>
  </si>
  <si>
    <t>軟部組織　肉腫 (その他)</t>
    <phoneticPr fontId="4"/>
  </si>
  <si>
    <t>子宮頚　腺扁平上皮癌</t>
    <phoneticPr fontId="4"/>
  </si>
  <si>
    <t>膀胱癌（その他）</t>
    <phoneticPr fontId="4"/>
  </si>
  <si>
    <t>脳　髄膜腫</t>
    <phoneticPr fontId="4"/>
  </si>
  <si>
    <t>上咽頭（鼻咽頭）および副鼻腔癌　癌肉腫</t>
    <phoneticPr fontId="4"/>
  </si>
  <si>
    <t>結腸　腺扁平上皮癌</t>
    <phoneticPr fontId="4"/>
  </si>
  <si>
    <t>胸腺癌（その他）</t>
    <phoneticPr fontId="4"/>
  </si>
  <si>
    <t>軟部組織　滑膜肉腫</t>
    <phoneticPr fontId="4"/>
  </si>
  <si>
    <t>子宮頚　明細胞腺癌</t>
    <phoneticPr fontId="4"/>
  </si>
  <si>
    <t>腎臓　尿路上皮癌</t>
    <phoneticPr fontId="4"/>
  </si>
  <si>
    <t>中枢神経系　肉腫（その他）</t>
    <phoneticPr fontId="4"/>
  </si>
  <si>
    <t>上咽頭（鼻咽頭）および副鼻腔癌　未分化癌</t>
    <phoneticPr fontId="4"/>
  </si>
  <si>
    <t>結腸　異形成</t>
    <phoneticPr fontId="4"/>
  </si>
  <si>
    <t>胸腺腫（その他）</t>
    <phoneticPr fontId="4"/>
  </si>
  <si>
    <t>軟部組織　平滑筋肉腫</t>
    <phoneticPr fontId="4"/>
  </si>
  <si>
    <t>子宮頚　扁平上皮癌</t>
    <phoneticPr fontId="4"/>
  </si>
  <si>
    <t>陰茎　尿路上皮癌</t>
    <phoneticPr fontId="4"/>
  </si>
  <si>
    <t>中枢神経腫瘍（その他）</t>
    <phoneticPr fontId="4"/>
  </si>
  <si>
    <t>上咽頭（鼻咽頭）および副鼻腔癌　扁平上皮癌</t>
    <phoneticPr fontId="4"/>
  </si>
  <si>
    <t>結腸　カルチノイド腫瘍（神経内分泌腫瘍）</t>
    <phoneticPr fontId="4"/>
  </si>
  <si>
    <t>軟部組織　血管周囲類上皮細胞腫瘍</t>
    <phoneticPr fontId="4"/>
  </si>
  <si>
    <t>子宮頚　未分化癌</t>
    <phoneticPr fontId="4"/>
  </si>
  <si>
    <t>尿管　尿路上皮癌</t>
    <phoneticPr fontId="4"/>
  </si>
  <si>
    <t>脊椎　星細胞腫</t>
    <phoneticPr fontId="4"/>
  </si>
  <si>
    <t>上咽頭（鼻咽頭）および副鼻腔癌　肉腫（その他）</t>
    <phoneticPr fontId="4"/>
  </si>
  <si>
    <t>結腸　神経内分泌癌</t>
    <phoneticPr fontId="4"/>
  </si>
  <si>
    <t>軟部組織　孤立性線維性腫瘍</t>
    <phoneticPr fontId="4"/>
  </si>
  <si>
    <t>子宮内膜　腺癌（その他）</t>
    <phoneticPr fontId="4"/>
  </si>
  <si>
    <t>尿管　非浸潤性尿路上皮癌</t>
    <phoneticPr fontId="4"/>
  </si>
  <si>
    <t>脊椎　膠腫（その他）</t>
    <phoneticPr fontId="4"/>
  </si>
  <si>
    <t>唾液腺　腺房細胞癌</t>
    <phoneticPr fontId="4"/>
  </si>
  <si>
    <t>結腸　腺腫性ポリープ</t>
    <phoneticPr fontId="4"/>
  </si>
  <si>
    <t>軟部組織　メラノサイト病変</t>
    <phoneticPr fontId="4"/>
  </si>
  <si>
    <t>子宮内膜　腺癌　明細胞腺癌</t>
    <phoneticPr fontId="4"/>
  </si>
  <si>
    <t>尿道　非浸潤性尿路上皮癌</t>
    <phoneticPr fontId="4"/>
  </si>
  <si>
    <t>頭頸部　感覚神経芽腫</t>
    <phoneticPr fontId="4"/>
  </si>
  <si>
    <t>唾液腺　腺癌</t>
    <phoneticPr fontId="4"/>
  </si>
  <si>
    <t>結腸　消化管間質腫瘍</t>
    <phoneticPr fontId="4"/>
  </si>
  <si>
    <t>軟部組織　横紋筋肉腫 (その他)</t>
    <phoneticPr fontId="4"/>
  </si>
  <si>
    <t>子宮内膜　腺癌　類内膜</t>
    <phoneticPr fontId="4"/>
  </si>
  <si>
    <t>原発不明　尿路上皮癌</t>
    <phoneticPr fontId="4"/>
  </si>
  <si>
    <t>軟部組織　海綿神経芽腫</t>
    <phoneticPr fontId="4"/>
  </si>
  <si>
    <t>唾液腺　元多形腺腫</t>
    <phoneticPr fontId="4"/>
  </si>
  <si>
    <t>結腸（その他）</t>
    <phoneticPr fontId="4"/>
  </si>
  <si>
    <t>乳腺　血管肉腫</t>
    <phoneticPr fontId="4"/>
  </si>
  <si>
    <t>子宮内膜　腺癌　混合型</t>
    <phoneticPr fontId="4"/>
  </si>
  <si>
    <t>尿道　腺癌</t>
    <phoneticPr fontId="4"/>
  </si>
  <si>
    <t>唾液腺　明細胞癌</t>
    <phoneticPr fontId="4"/>
  </si>
  <si>
    <t>直腸　カルチノイド腫瘍（神経内分泌腫瘍）</t>
    <phoneticPr fontId="4"/>
  </si>
  <si>
    <t>肝　血管内脾腫</t>
    <phoneticPr fontId="4"/>
  </si>
  <si>
    <t>子宮内膜　腺癌　漿液性乳頭状癌</t>
    <phoneticPr fontId="4"/>
  </si>
  <si>
    <t>尿道　明細胞癌</t>
    <phoneticPr fontId="4"/>
  </si>
  <si>
    <t>唾液腺　管癌</t>
    <phoneticPr fontId="4"/>
  </si>
  <si>
    <t>直腸　神経内分泌癌</t>
    <phoneticPr fontId="4"/>
  </si>
  <si>
    <t>副腎　褐色細胞腫</t>
    <phoneticPr fontId="4"/>
  </si>
  <si>
    <t>子宮　腺肉腫</t>
    <phoneticPr fontId="4"/>
  </si>
  <si>
    <t>尿道　扁平上皮癌</t>
    <phoneticPr fontId="4"/>
  </si>
  <si>
    <t>唾液腺　乳腺類似分泌癌（MASK）</t>
    <phoneticPr fontId="4"/>
  </si>
  <si>
    <t>直腸　腺癌</t>
    <phoneticPr fontId="4"/>
  </si>
  <si>
    <t>子宮　平滑筋肉腫</t>
    <phoneticPr fontId="4"/>
  </si>
  <si>
    <t>子宮　内膜間質肉腫</t>
    <phoneticPr fontId="4"/>
  </si>
  <si>
    <t>陰茎　扁平上皮癌</t>
    <phoneticPr fontId="4"/>
  </si>
  <si>
    <t>唾液腺　多形性低悪性度腺癌（PLGA）</t>
    <phoneticPr fontId="4"/>
  </si>
  <si>
    <t>肛門　扁平上皮癌</t>
    <phoneticPr fontId="4"/>
  </si>
  <si>
    <t>子宮　癌肉腫</t>
    <phoneticPr fontId="4"/>
  </si>
  <si>
    <t>唾液腺　未分化癌</t>
    <phoneticPr fontId="4"/>
  </si>
  <si>
    <t>肛門　悪性黒色腫</t>
    <phoneticPr fontId="4"/>
  </si>
  <si>
    <t>子宮　肉腫（その他）</t>
    <phoneticPr fontId="4"/>
  </si>
  <si>
    <t>唾液腺　腺様嚢胞がん</t>
    <phoneticPr fontId="4"/>
  </si>
  <si>
    <t>肝細胞癌（FLO）</t>
  </si>
  <si>
    <t>卵管　腺癌</t>
    <phoneticPr fontId="4"/>
  </si>
  <si>
    <t>唾液腺　肉腫（その他）</t>
    <phoneticPr fontId="4"/>
  </si>
  <si>
    <t>肝細胞癌（HCC）</t>
    <phoneticPr fontId="4"/>
  </si>
  <si>
    <t>卵管　混合型腫瘍</t>
    <phoneticPr fontId="4"/>
  </si>
  <si>
    <t>唾液腺癌（その他）</t>
    <phoneticPr fontId="4"/>
  </si>
  <si>
    <t>肝癌（混合型）</t>
    <phoneticPr fontId="4"/>
  </si>
  <si>
    <t>卵管　癌肉腫</t>
    <phoneticPr fontId="4"/>
  </si>
  <si>
    <t>気管　扁平上皮癌</t>
    <phoneticPr fontId="4"/>
  </si>
  <si>
    <t>肝癌（その他）</t>
    <phoneticPr fontId="4"/>
  </si>
  <si>
    <t>卵管　類内膜癌</t>
    <phoneticPr fontId="4"/>
  </si>
  <si>
    <t>胆管　腺癌</t>
    <phoneticPr fontId="4"/>
  </si>
  <si>
    <t>卵管　漿液性癌</t>
    <phoneticPr fontId="4"/>
  </si>
  <si>
    <t>胆嚢　腺癌</t>
    <phoneticPr fontId="4"/>
  </si>
  <si>
    <t>卵巣　腺肉腫</t>
    <phoneticPr fontId="4"/>
  </si>
  <si>
    <t>胆嚢　腺扁平上皮癌</t>
    <phoneticPr fontId="4"/>
  </si>
  <si>
    <t>卵巣　混合型腫瘍</t>
    <phoneticPr fontId="4"/>
  </si>
  <si>
    <t>胆嚢（その他）</t>
    <phoneticPr fontId="4"/>
  </si>
  <si>
    <t>卵巣　癌肉腫</t>
    <phoneticPr fontId="4"/>
  </si>
  <si>
    <t>胆嚢　異形成</t>
    <phoneticPr fontId="4"/>
  </si>
  <si>
    <t>卵巣　明細胞癌</t>
    <phoneticPr fontId="4"/>
  </si>
  <si>
    <t>胆嚢　扁平上皮癌</t>
    <phoneticPr fontId="4"/>
  </si>
  <si>
    <t>卵巣　類内膜腺癌</t>
    <phoneticPr fontId="4"/>
  </si>
  <si>
    <t>肝胆管癌</t>
    <phoneticPr fontId="4"/>
  </si>
  <si>
    <t>卵巣　類内膜境界悪性腫瘍（EBT/APET）</t>
    <phoneticPr fontId="4"/>
  </si>
  <si>
    <t>膵癌　腺房細胞癌</t>
    <phoneticPr fontId="4"/>
  </si>
  <si>
    <t>卵巣　上皮性腫瘍（その他）</t>
    <phoneticPr fontId="4"/>
  </si>
  <si>
    <t>膵癌　腺扁平上皮癌</t>
    <phoneticPr fontId="4"/>
  </si>
  <si>
    <t>卵巣　漿液性癌</t>
    <phoneticPr fontId="4"/>
  </si>
  <si>
    <t>膵癌　膵管腺癌</t>
    <phoneticPr fontId="4"/>
  </si>
  <si>
    <t>卵巣　漿液性癌（high grade）</t>
    <phoneticPr fontId="4"/>
  </si>
  <si>
    <t>膵癌　肝様癌</t>
    <phoneticPr fontId="4"/>
  </si>
  <si>
    <t>卵巣　漿液性癌（low grade）</t>
    <phoneticPr fontId="4"/>
  </si>
  <si>
    <t>膵癌　充実性偽乳頭状腫瘍</t>
    <phoneticPr fontId="4"/>
  </si>
  <si>
    <t>卵巣　漿液性腫瘍（LMP）</t>
    <phoneticPr fontId="4"/>
  </si>
  <si>
    <t>膵癌　カルチノイド</t>
    <phoneticPr fontId="4"/>
  </si>
  <si>
    <t>卵巣　粘液性癌</t>
    <phoneticPr fontId="4"/>
  </si>
  <si>
    <t>膵癌　神経内分泌癌</t>
    <phoneticPr fontId="4"/>
  </si>
  <si>
    <t>卵巣　粘液性癌（LMP）</t>
    <phoneticPr fontId="4"/>
  </si>
  <si>
    <t>膵癌　神経内分泌腫瘍</t>
    <phoneticPr fontId="4"/>
  </si>
  <si>
    <t>卵巣　顆粒膜細胞腫瘍</t>
    <phoneticPr fontId="4"/>
  </si>
  <si>
    <t>膵癌　膵管内乳頭粘液性腫瘍</t>
    <phoneticPr fontId="4"/>
  </si>
  <si>
    <t>卵巣　性索間質腫瘍</t>
    <phoneticPr fontId="4"/>
  </si>
  <si>
    <t>膵癌　浸潤性膵管内乳頭粘液性腫瘍</t>
    <phoneticPr fontId="4"/>
  </si>
  <si>
    <t>卵巣　胚細胞腫</t>
    <phoneticPr fontId="4"/>
  </si>
  <si>
    <t>膵癌　粘液性嚢胞腺癌</t>
    <phoneticPr fontId="4"/>
  </si>
  <si>
    <t>卵巣　肉腫（その他）</t>
    <phoneticPr fontId="4"/>
  </si>
  <si>
    <t>膵癌（その他）</t>
    <phoneticPr fontId="4"/>
  </si>
  <si>
    <t>卵巣癌（その他）</t>
    <phoneticPr fontId="4"/>
  </si>
  <si>
    <t>膵胆管癌（その他）</t>
    <phoneticPr fontId="4"/>
  </si>
  <si>
    <t>腹膜　混合型腫瘍</t>
    <phoneticPr fontId="4"/>
  </si>
  <si>
    <t>腹膜　癌肉腫</t>
    <phoneticPr fontId="4"/>
  </si>
  <si>
    <t>腹膜　明細胞癌</t>
    <phoneticPr fontId="4"/>
  </si>
  <si>
    <t>腹膜　類内膜腺癌</t>
  </si>
  <si>
    <t>腹膜　類内膜癌</t>
    <phoneticPr fontId="4"/>
  </si>
  <si>
    <t>腹膜　漿液性癌</t>
    <phoneticPr fontId="4"/>
  </si>
  <si>
    <t>腹膜　漿液性腫瘍（低悪性度）</t>
    <phoneticPr fontId="4"/>
  </si>
  <si>
    <t>胎盤　絨毛癌</t>
    <phoneticPr fontId="4"/>
  </si>
  <si>
    <t>胎盤　トロホブラスト性腫瘍</t>
    <phoneticPr fontId="4"/>
  </si>
  <si>
    <t>原発不明　漿液性癌</t>
    <phoneticPr fontId="4"/>
  </si>
  <si>
    <t>原発不明　類内膜癌</t>
    <phoneticPr fontId="4"/>
  </si>
  <si>
    <t>stage1</t>
    <phoneticPr fontId="4"/>
  </si>
  <si>
    <t>stage2</t>
    <phoneticPr fontId="4"/>
  </si>
  <si>
    <t>stage3</t>
    <phoneticPr fontId="4"/>
  </si>
  <si>
    <t>stage4</t>
    <phoneticPr fontId="4"/>
  </si>
  <si>
    <t>不明／該当なし</t>
    <rPh sb="0" eb="2">
      <t>フメイ</t>
    </rPh>
    <rPh sb="3" eb="5">
      <t>ガイトウ</t>
    </rPh>
    <phoneticPr fontId="4"/>
  </si>
  <si>
    <t>同意項目①</t>
    <phoneticPr fontId="4"/>
  </si>
  <si>
    <t>同意する</t>
    <rPh sb="0" eb="2">
      <t>ドウイ</t>
    </rPh>
    <phoneticPr fontId="4"/>
  </si>
  <si>
    <t>同意しない</t>
    <rPh sb="0" eb="2">
      <t>ドウイ</t>
    </rPh>
    <phoneticPr fontId="4"/>
  </si>
  <si>
    <t>同意項目②</t>
    <rPh sb="0" eb="2">
      <t>ドウイ</t>
    </rPh>
    <rPh sb="2" eb="4">
      <t>コウモク</t>
    </rPh>
    <phoneticPr fontId="4"/>
  </si>
  <si>
    <t>情報提供を希望する</t>
    <rPh sb="0" eb="2">
      <t>ジョウホウ</t>
    </rPh>
    <rPh sb="2" eb="4">
      <t>テイキョウ</t>
    </rPh>
    <rPh sb="5" eb="7">
      <t>キボウ</t>
    </rPh>
    <phoneticPr fontId="4"/>
  </si>
  <si>
    <t>情報提供を希望しない</t>
    <rPh sb="0" eb="2">
      <t>ジョウホウ</t>
    </rPh>
    <rPh sb="2" eb="4">
      <t>テイキョウ</t>
    </rPh>
    <rPh sb="5" eb="7">
      <t>キボウ</t>
    </rPh>
    <phoneticPr fontId="4"/>
  </si>
  <si>
    <t>同意項目③</t>
    <rPh sb="0" eb="2">
      <t>ドウイ</t>
    </rPh>
    <rPh sb="2" eb="4">
      <t>コウモク</t>
    </rPh>
    <phoneticPr fontId="4"/>
  </si>
  <si>
    <t>検査区分</t>
    <rPh sb="0" eb="2">
      <t>ケンサ</t>
    </rPh>
    <rPh sb="2" eb="4">
      <t>クブン</t>
    </rPh>
    <phoneticPr fontId="4"/>
  </si>
  <si>
    <t>保険</t>
    <rPh sb="0" eb="2">
      <t>ホケン</t>
    </rPh>
    <phoneticPr fontId="4"/>
  </si>
  <si>
    <t>保険外併用療法</t>
    <rPh sb="0" eb="2">
      <t>ホケン</t>
    </rPh>
    <rPh sb="2" eb="3">
      <t>ソト</t>
    </rPh>
    <rPh sb="3" eb="5">
      <t>ヘイヨウ</t>
    </rPh>
    <rPh sb="5" eb="7">
      <t>リョウホウ</t>
    </rPh>
    <phoneticPr fontId="4"/>
  </si>
  <si>
    <t>検査種別</t>
    <rPh sb="0" eb="2">
      <t>ケンサ</t>
    </rPh>
    <rPh sb="2" eb="4">
      <t>シュベツ</t>
    </rPh>
    <phoneticPr fontId="4"/>
  </si>
  <si>
    <t>NCC OncoPanel</t>
    <phoneticPr fontId="4"/>
  </si>
  <si>
    <t>FoundationOne CDx</t>
    <phoneticPr fontId="4"/>
  </si>
  <si>
    <t>検体種別（FFPE、新鮮凍結）</t>
    <phoneticPr fontId="4"/>
  </si>
  <si>
    <t>FFPE</t>
    <phoneticPr fontId="4"/>
  </si>
  <si>
    <t>新鮮凍結</t>
    <phoneticPr fontId="4"/>
  </si>
  <si>
    <t>検体採取方法</t>
    <rPh sb="0" eb="2">
      <t>ケンタイ</t>
    </rPh>
    <rPh sb="2" eb="4">
      <t>サイシュ</t>
    </rPh>
    <rPh sb="4" eb="6">
      <t>ホウホウ</t>
    </rPh>
    <phoneticPr fontId="4"/>
  </si>
  <si>
    <t>生検（当該腫瘍の診断目的で組織を採取した場合）</t>
    <rPh sb="0" eb="1">
      <t>ウ</t>
    </rPh>
    <rPh sb="1" eb="2">
      <t>ケン</t>
    </rPh>
    <rPh sb="3" eb="5">
      <t>トウガイ</t>
    </rPh>
    <rPh sb="5" eb="7">
      <t>シュヨウ</t>
    </rPh>
    <rPh sb="8" eb="10">
      <t>シンダン</t>
    </rPh>
    <rPh sb="10" eb="12">
      <t>モクテキ</t>
    </rPh>
    <rPh sb="13" eb="15">
      <t>ソシキ</t>
    </rPh>
    <rPh sb="16" eb="18">
      <t>サイシュ</t>
    </rPh>
    <rPh sb="20" eb="22">
      <t>バアイ</t>
    </rPh>
    <phoneticPr fontId="4"/>
  </si>
  <si>
    <t>手術（当該腫瘍の治療目的で組織を採取した場合）</t>
    <rPh sb="0" eb="2">
      <t>シュジュツ</t>
    </rPh>
    <rPh sb="3" eb="5">
      <t>トウガイ</t>
    </rPh>
    <rPh sb="5" eb="7">
      <t>シュヨウ</t>
    </rPh>
    <rPh sb="8" eb="10">
      <t>チリョウ</t>
    </rPh>
    <rPh sb="10" eb="12">
      <t>モクテキ</t>
    </rPh>
    <rPh sb="13" eb="15">
      <t>ソシキ</t>
    </rPh>
    <rPh sb="16" eb="18">
      <t>サイシュ</t>
    </rPh>
    <rPh sb="20" eb="22">
      <t>バアイ</t>
    </rPh>
    <phoneticPr fontId="4"/>
  </si>
  <si>
    <t>不明</t>
    <rPh sb="0" eb="2">
      <t>フメイ</t>
    </rPh>
    <phoneticPr fontId="4"/>
  </si>
  <si>
    <t>検体採取部位</t>
    <rPh sb="0" eb="2">
      <t>ケンタイ</t>
    </rPh>
    <rPh sb="2" eb="4">
      <t>サイシュ</t>
    </rPh>
    <rPh sb="4" eb="6">
      <t>ブイ</t>
    </rPh>
    <phoneticPr fontId="4"/>
  </si>
  <si>
    <t>原発巣</t>
    <rPh sb="0" eb="2">
      <t>ゲンパツ</t>
    </rPh>
    <rPh sb="2" eb="3">
      <t>ス</t>
    </rPh>
    <phoneticPr fontId="4"/>
  </si>
  <si>
    <t>転移巣</t>
    <rPh sb="0" eb="2">
      <t>テンイ</t>
    </rPh>
    <rPh sb="2" eb="3">
      <t>ス</t>
    </rPh>
    <phoneticPr fontId="4"/>
  </si>
  <si>
    <t>具体的な採取部位</t>
    <rPh sb="0" eb="3">
      <t>グタイテキ</t>
    </rPh>
    <rPh sb="4" eb="6">
      <t>サイシュ</t>
    </rPh>
    <rPh sb="6" eb="8">
      <t>ブイ</t>
    </rPh>
    <phoneticPr fontId="4"/>
  </si>
  <si>
    <t>中枢神経系</t>
    <rPh sb="0" eb="2">
      <t>チュウスウ</t>
    </rPh>
    <rPh sb="2" eb="4">
      <t>シンケイ</t>
    </rPh>
    <rPh sb="4" eb="5">
      <t>ケイ</t>
    </rPh>
    <phoneticPr fontId="4"/>
  </si>
  <si>
    <t>脳</t>
    <rPh sb="0" eb="1">
      <t>ノウ</t>
    </rPh>
    <phoneticPr fontId="4"/>
  </si>
  <si>
    <t>眼</t>
    <rPh sb="0" eb="1">
      <t>メ</t>
    </rPh>
    <phoneticPr fontId="4"/>
  </si>
  <si>
    <t>口腔</t>
    <rPh sb="0" eb="2">
      <t>コウクウ</t>
    </rPh>
    <phoneticPr fontId="4"/>
  </si>
  <si>
    <t>咽頭</t>
    <rPh sb="0" eb="2">
      <t>イントウ</t>
    </rPh>
    <phoneticPr fontId="4"/>
  </si>
  <si>
    <t>喉頭</t>
    <rPh sb="0" eb="1">
      <t>ノド</t>
    </rPh>
    <rPh sb="1" eb="2">
      <t>アタマ</t>
    </rPh>
    <phoneticPr fontId="4"/>
  </si>
  <si>
    <t>鼻・副鼻腔</t>
    <rPh sb="0" eb="1">
      <t>ハナ</t>
    </rPh>
    <rPh sb="2" eb="5">
      <t>フクビクウ</t>
    </rPh>
    <phoneticPr fontId="4"/>
  </si>
  <si>
    <t>唾液腺</t>
    <rPh sb="0" eb="2">
      <t>ダエキ</t>
    </rPh>
    <rPh sb="2" eb="3">
      <t>セン</t>
    </rPh>
    <phoneticPr fontId="4"/>
  </si>
  <si>
    <t>甲状腺</t>
    <rPh sb="0" eb="3">
      <t>コウジョウセン</t>
    </rPh>
    <phoneticPr fontId="4"/>
  </si>
  <si>
    <t>肺</t>
    <rPh sb="0" eb="1">
      <t>ハイ</t>
    </rPh>
    <phoneticPr fontId="4"/>
  </si>
  <si>
    <t>胸膜</t>
    <rPh sb="0" eb="2">
      <t>キョウマク</t>
    </rPh>
    <phoneticPr fontId="4"/>
  </si>
  <si>
    <t>胸腺</t>
    <rPh sb="0" eb="2">
      <t>キョウセン</t>
    </rPh>
    <phoneticPr fontId="4"/>
  </si>
  <si>
    <t>乳</t>
    <rPh sb="0" eb="1">
      <t>チチ</t>
    </rPh>
    <phoneticPr fontId="4"/>
  </si>
  <si>
    <t>食道</t>
    <rPh sb="0" eb="2">
      <t>ショクドウ</t>
    </rPh>
    <phoneticPr fontId="4"/>
  </si>
  <si>
    <t>胃</t>
    <rPh sb="0" eb="1">
      <t>イ</t>
    </rPh>
    <phoneticPr fontId="4"/>
  </si>
  <si>
    <t>十二指腸乳頭部</t>
    <rPh sb="0" eb="4">
      <t>ジュウニシチョウ</t>
    </rPh>
    <rPh sb="4" eb="7">
      <t>ニュウトウブ</t>
    </rPh>
    <phoneticPr fontId="4"/>
  </si>
  <si>
    <t>小腸</t>
    <rPh sb="0" eb="2">
      <t>ショウチョウ</t>
    </rPh>
    <phoneticPr fontId="4"/>
  </si>
  <si>
    <t>虫垂</t>
    <rPh sb="0" eb="1">
      <t>ムシ</t>
    </rPh>
    <rPh sb="1" eb="2">
      <t>タレ</t>
    </rPh>
    <phoneticPr fontId="4"/>
  </si>
  <si>
    <t>大腸</t>
    <rPh sb="0" eb="2">
      <t>ダイチョウ</t>
    </rPh>
    <phoneticPr fontId="4"/>
  </si>
  <si>
    <t>肝</t>
    <rPh sb="0" eb="1">
      <t>キモ</t>
    </rPh>
    <phoneticPr fontId="4"/>
  </si>
  <si>
    <t>胆道</t>
    <rPh sb="0" eb="2">
      <t>タンドウ</t>
    </rPh>
    <phoneticPr fontId="4"/>
  </si>
  <si>
    <t>膵</t>
    <rPh sb="0" eb="1">
      <t>スイ</t>
    </rPh>
    <phoneticPr fontId="4"/>
  </si>
  <si>
    <t>腎</t>
    <rPh sb="0" eb="1">
      <t>ジン</t>
    </rPh>
    <phoneticPr fontId="4"/>
  </si>
  <si>
    <t>腎盂</t>
    <rPh sb="0" eb="2">
      <t>ジンウ</t>
    </rPh>
    <phoneticPr fontId="4"/>
  </si>
  <si>
    <t>副腎</t>
    <rPh sb="0" eb="2">
      <t>フクジン</t>
    </rPh>
    <phoneticPr fontId="4"/>
  </si>
  <si>
    <t>膀胱</t>
    <rPh sb="0" eb="2">
      <t>ボウコウ</t>
    </rPh>
    <phoneticPr fontId="4"/>
  </si>
  <si>
    <t>尿管</t>
    <rPh sb="0" eb="2">
      <t>ニョウカン</t>
    </rPh>
    <phoneticPr fontId="4"/>
  </si>
  <si>
    <t>前立腺</t>
    <rPh sb="0" eb="3">
      <t>ゼンリツセン</t>
    </rPh>
    <phoneticPr fontId="4"/>
  </si>
  <si>
    <t>精巣</t>
    <rPh sb="0" eb="2">
      <t>セイソウ</t>
    </rPh>
    <phoneticPr fontId="4"/>
  </si>
  <si>
    <t>陰茎</t>
    <rPh sb="0" eb="2">
      <t>インケイ</t>
    </rPh>
    <phoneticPr fontId="4"/>
  </si>
  <si>
    <t>子宮体部</t>
    <rPh sb="0" eb="2">
      <t>シキュウ</t>
    </rPh>
    <rPh sb="2" eb="4">
      <t>タイブ</t>
    </rPh>
    <phoneticPr fontId="4"/>
  </si>
  <si>
    <t>子宮頸部</t>
    <rPh sb="0" eb="2">
      <t>シキュウ</t>
    </rPh>
    <rPh sb="2" eb="4">
      <t>ケイブ</t>
    </rPh>
    <phoneticPr fontId="4"/>
  </si>
  <si>
    <t>卵巣/卵管</t>
    <rPh sb="0" eb="2">
      <t>ランソウ</t>
    </rPh>
    <rPh sb="3" eb="5">
      <t>ランカン</t>
    </rPh>
    <phoneticPr fontId="4"/>
  </si>
  <si>
    <t>膣</t>
    <rPh sb="0" eb="1">
      <t>チツ</t>
    </rPh>
    <phoneticPr fontId="4"/>
  </si>
  <si>
    <t>皮膚</t>
    <rPh sb="0" eb="2">
      <t>ヒフ</t>
    </rPh>
    <phoneticPr fontId="4"/>
  </si>
  <si>
    <t>皮下</t>
    <rPh sb="0" eb="1">
      <t>カワ</t>
    </rPh>
    <rPh sb="1" eb="2">
      <t>シタ</t>
    </rPh>
    <phoneticPr fontId="4"/>
  </si>
  <si>
    <t>骨</t>
    <rPh sb="0" eb="1">
      <t>ホネ</t>
    </rPh>
    <phoneticPr fontId="4"/>
  </si>
  <si>
    <t>筋肉</t>
    <rPh sb="0" eb="2">
      <t>キンニク</t>
    </rPh>
    <phoneticPr fontId="4"/>
  </si>
  <si>
    <t>軟部組織</t>
    <rPh sb="0" eb="2">
      <t>ナンブ</t>
    </rPh>
    <rPh sb="2" eb="4">
      <t>ソシキ</t>
    </rPh>
    <phoneticPr fontId="4"/>
  </si>
  <si>
    <t>腹膜</t>
    <rPh sb="0" eb="2">
      <t>フクマク</t>
    </rPh>
    <phoneticPr fontId="4"/>
  </si>
  <si>
    <t>髄膜</t>
    <rPh sb="0" eb="2">
      <t>ズイマク</t>
    </rPh>
    <phoneticPr fontId="4"/>
  </si>
  <si>
    <t>骨髄系</t>
    <rPh sb="0" eb="2">
      <t>コツズイ</t>
    </rPh>
    <rPh sb="2" eb="3">
      <t>ケイ</t>
    </rPh>
    <phoneticPr fontId="4"/>
  </si>
  <si>
    <t>リンパ系</t>
    <rPh sb="3" eb="4">
      <t>ケイ</t>
    </rPh>
    <phoneticPr fontId="4"/>
  </si>
  <si>
    <t>末梢神経系</t>
    <rPh sb="0" eb="2">
      <t>マッショウ</t>
    </rPh>
    <rPh sb="2" eb="4">
      <t>シンケイ</t>
    </rPh>
    <rPh sb="4" eb="5">
      <t>ケイ</t>
    </rPh>
    <phoneticPr fontId="4"/>
  </si>
  <si>
    <t>原発不明</t>
    <rPh sb="0" eb="2">
      <t>ゲンパツ</t>
    </rPh>
    <rPh sb="2" eb="4">
      <t>フメイ</t>
    </rPh>
    <phoneticPr fontId="4"/>
  </si>
  <si>
    <t>解析不良の有無</t>
    <rPh sb="0" eb="2">
      <t>カイセキ</t>
    </rPh>
    <rPh sb="2" eb="4">
      <t>フリョウ</t>
    </rPh>
    <rPh sb="5" eb="7">
      <t>ウム</t>
    </rPh>
    <phoneticPr fontId="4"/>
  </si>
  <si>
    <t>なし</t>
    <phoneticPr fontId="4"/>
  </si>
  <si>
    <t>あり</t>
    <phoneticPr fontId="4"/>
  </si>
  <si>
    <t>解析不良の理由</t>
    <rPh sb="0" eb="2">
      <t>カイセキ</t>
    </rPh>
    <rPh sb="2" eb="4">
      <t>フリョウ</t>
    </rPh>
    <rPh sb="5" eb="7">
      <t>リユウ</t>
    </rPh>
    <phoneticPr fontId="4"/>
  </si>
  <si>
    <t>腫瘍DNA量的不良</t>
    <rPh sb="0" eb="2">
      <t>シュヨウ</t>
    </rPh>
    <rPh sb="5" eb="7">
      <t>リョウテキ</t>
    </rPh>
    <rPh sb="7" eb="9">
      <t>フリョウ</t>
    </rPh>
    <phoneticPr fontId="4"/>
  </si>
  <si>
    <t>腫瘍DNA質的不良</t>
    <rPh sb="0" eb="2">
      <t>シュヨウ</t>
    </rPh>
    <rPh sb="5" eb="7">
      <t>シツテキ</t>
    </rPh>
    <rPh sb="7" eb="9">
      <t>フリョウ</t>
    </rPh>
    <phoneticPr fontId="4"/>
  </si>
  <si>
    <t>正常DNA量的不良</t>
    <rPh sb="0" eb="2">
      <t>セイジョウ</t>
    </rPh>
    <rPh sb="5" eb="7">
      <t>リョウテキ</t>
    </rPh>
    <rPh sb="7" eb="9">
      <t>フリョウ</t>
    </rPh>
    <phoneticPr fontId="4"/>
  </si>
  <si>
    <t>読取深度不足</t>
    <rPh sb="0" eb="1">
      <t>ヨ</t>
    </rPh>
    <rPh sb="1" eb="2">
      <t>ト</t>
    </rPh>
    <rPh sb="2" eb="4">
      <t>シンド</t>
    </rPh>
    <rPh sb="4" eb="6">
      <t>フソク</t>
    </rPh>
    <phoneticPr fontId="4"/>
  </si>
  <si>
    <t>コンタミ疑い</t>
    <rPh sb="4" eb="5">
      <t>ウタガ</t>
    </rPh>
    <phoneticPr fontId="4"/>
  </si>
  <si>
    <t>正常検体不一致</t>
    <rPh sb="0" eb="2">
      <t>セイジョウ</t>
    </rPh>
    <rPh sb="2" eb="4">
      <t>ケンタイ</t>
    </rPh>
    <rPh sb="4" eb="7">
      <t>フイッチ</t>
    </rPh>
    <phoneticPr fontId="4"/>
  </si>
  <si>
    <t>喫煙歴有無</t>
    <rPh sb="0" eb="2">
      <t>キツエン</t>
    </rPh>
    <rPh sb="2" eb="3">
      <t>レキ</t>
    </rPh>
    <rPh sb="3" eb="5">
      <t>ウム</t>
    </rPh>
    <phoneticPr fontId="4"/>
  </si>
  <si>
    <t>なし</t>
    <phoneticPr fontId="4"/>
  </si>
  <si>
    <t>あり</t>
    <phoneticPr fontId="4"/>
  </si>
  <si>
    <t>アルコール多飲の有無</t>
    <rPh sb="5" eb="6">
      <t>オオ</t>
    </rPh>
    <rPh sb="6" eb="7">
      <t>イン</t>
    </rPh>
    <rPh sb="8" eb="10">
      <t>ウム</t>
    </rPh>
    <phoneticPr fontId="4"/>
  </si>
  <si>
    <t>ECOG　PS</t>
    <phoneticPr fontId="4"/>
  </si>
  <si>
    <t>重複がん有無（異なる臓器）</t>
    <rPh sb="0" eb="2">
      <t>チョウフク</t>
    </rPh>
    <rPh sb="4" eb="6">
      <t>ウム</t>
    </rPh>
    <rPh sb="7" eb="8">
      <t>コト</t>
    </rPh>
    <rPh sb="10" eb="12">
      <t>ゾウキ</t>
    </rPh>
    <phoneticPr fontId="4"/>
  </si>
  <si>
    <t>重複がん部位</t>
    <rPh sb="0" eb="2">
      <t>チョウフク</t>
    </rPh>
    <rPh sb="4" eb="6">
      <t>ブイ</t>
    </rPh>
    <phoneticPr fontId="4"/>
  </si>
  <si>
    <t>重複がん活動性</t>
    <rPh sb="0" eb="2">
      <t>チョウフク</t>
    </rPh>
    <rPh sb="4" eb="6">
      <t>カツドウ</t>
    </rPh>
    <rPh sb="6" eb="7">
      <t>セイ</t>
    </rPh>
    <phoneticPr fontId="4"/>
  </si>
  <si>
    <t>活動性</t>
    <rPh sb="0" eb="2">
      <t>カツドウ</t>
    </rPh>
    <rPh sb="2" eb="3">
      <t>セイ</t>
    </rPh>
    <phoneticPr fontId="4"/>
  </si>
  <si>
    <t>非活動性</t>
    <rPh sb="0" eb="1">
      <t>ヒ</t>
    </rPh>
    <rPh sb="1" eb="4">
      <t>カツドウセイ</t>
    </rPh>
    <phoneticPr fontId="4"/>
  </si>
  <si>
    <t>多発がん有無（同一臓器）</t>
    <rPh sb="0" eb="2">
      <t>タハツ</t>
    </rPh>
    <rPh sb="4" eb="6">
      <t>ウム</t>
    </rPh>
    <rPh sb="7" eb="9">
      <t>ドウイツ</t>
    </rPh>
    <rPh sb="9" eb="11">
      <t>ゾウキ</t>
    </rPh>
    <phoneticPr fontId="4"/>
  </si>
  <si>
    <t>家族歴（有無）</t>
    <rPh sb="0" eb="2">
      <t>カゾク</t>
    </rPh>
    <rPh sb="2" eb="3">
      <t>レキ</t>
    </rPh>
    <rPh sb="4" eb="6">
      <t>ウム</t>
    </rPh>
    <phoneticPr fontId="4"/>
  </si>
  <si>
    <t>家族歴（続柄）</t>
    <rPh sb="0" eb="2">
      <t>カゾク</t>
    </rPh>
    <rPh sb="2" eb="3">
      <t>レキ</t>
    </rPh>
    <rPh sb="4" eb="6">
      <t>ゾクガラ</t>
    </rPh>
    <phoneticPr fontId="4"/>
  </si>
  <si>
    <t>父</t>
    <rPh sb="0" eb="1">
      <t>チチ</t>
    </rPh>
    <phoneticPr fontId="4"/>
  </si>
  <si>
    <t>母</t>
    <rPh sb="0" eb="1">
      <t>ハハ</t>
    </rPh>
    <phoneticPr fontId="4"/>
  </si>
  <si>
    <t>親（詳細不明）</t>
    <rPh sb="0" eb="1">
      <t>オヤ</t>
    </rPh>
    <rPh sb="2" eb="4">
      <t>ショウサイ</t>
    </rPh>
    <rPh sb="4" eb="6">
      <t>フメイ</t>
    </rPh>
    <phoneticPr fontId="4"/>
  </si>
  <si>
    <t>同胞</t>
    <rPh sb="0" eb="2">
      <t>ドウホウ</t>
    </rPh>
    <phoneticPr fontId="4"/>
  </si>
  <si>
    <t>子</t>
    <rPh sb="0" eb="1">
      <t>コ</t>
    </rPh>
    <phoneticPr fontId="4"/>
  </si>
  <si>
    <t>祖父母（父方）</t>
    <rPh sb="0" eb="3">
      <t>ソフボ</t>
    </rPh>
    <rPh sb="4" eb="6">
      <t>チチカタ</t>
    </rPh>
    <phoneticPr fontId="4"/>
  </si>
  <si>
    <t>祖父母（母方）</t>
    <rPh sb="0" eb="3">
      <t>ソフボ</t>
    </rPh>
    <rPh sb="4" eb="6">
      <t>ハハカタ</t>
    </rPh>
    <phoneticPr fontId="4"/>
  </si>
  <si>
    <t>祖父母（詳細不明）</t>
    <rPh sb="0" eb="3">
      <t>ソフボ</t>
    </rPh>
    <rPh sb="4" eb="6">
      <t>ショウサイ</t>
    </rPh>
    <rPh sb="6" eb="8">
      <t>フメイ</t>
    </rPh>
    <phoneticPr fontId="4"/>
  </si>
  <si>
    <t>おじ（父方）</t>
    <rPh sb="3" eb="5">
      <t>チチカタ</t>
    </rPh>
    <phoneticPr fontId="4"/>
  </si>
  <si>
    <t>おじ（母方）</t>
    <rPh sb="3" eb="5">
      <t>ハハカタ</t>
    </rPh>
    <phoneticPr fontId="4"/>
  </si>
  <si>
    <t>おば（父方）</t>
    <rPh sb="3" eb="5">
      <t>チチカタ</t>
    </rPh>
    <phoneticPr fontId="4"/>
  </si>
  <si>
    <t>おば（母方）</t>
    <rPh sb="3" eb="5">
      <t>ハハカタ</t>
    </rPh>
    <phoneticPr fontId="4"/>
  </si>
  <si>
    <t>甥姪</t>
    <rPh sb="0" eb="2">
      <t>オイメイ</t>
    </rPh>
    <phoneticPr fontId="4"/>
  </si>
  <si>
    <t>孫</t>
    <rPh sb="0" eb="1">
      <t>マゴ</t>
    </rPh>
    <phoneticPr fontId="4"/>
  </si>
  <si>
    <t>いとこ</t>
    <phoneticPr fontId="4"/>
  </si>
  <si>
    <t>不明の血縁者</t>
    <rPh sb="0" eb="2">
      <t>フメイ</t>
    </rPh>
    <rPh sb="3" eb="6">
      <t>ケツエンシャ</t>
    </rPh>
    <phoneticPr fontId="4"/>
  </si>
  <si>
    <t>がん種</t>
    <rPh sb="2" eb="3">
      <t>タネ</t>
    </rPh>
    <phoneticPr fontId="4"/>
  </si>
  <si>
    <t>罹患年齢</t>
    <rPh sb="0" eb="2">
      <t>リカン</t>
    </rPh>
    <rPh sb="2" eb="4">
      <t>ネンレイ</t>
    </rPh>
    <phoneticPr fontId="4"/>
  </si>
  <si>
    <t>１０歳未満</t>
    <rPh sb="2" eb="3">
      <t>サイ</t>
    </rPh>
    <rPh sb="3" eb="5">
      <t>ミマン</t>
    </rPh>
    <phoneticPr fontId="4"/>
  </si>
  <si>
    <t>１０歳台</t>
    <rPh sb="2" eb="3">
      <t>サイ</t>
    </rPh>
    <rPh sb="3" eb="4">
      <t>ダイ</t>
    </rPh>
    <phoneticPr fontId="4"/>
  </si>
  <si>
    <t>２０歳台</t>
    <rPh sb="2" eb="3">
      <t>サイ</t>
    </rPh>
    <rPh sb="3" eb="4">
      <t>ダイ</t>
    </rPh>
    <phoneticPr fontId="4"/>
  </si>
  <si>
    <t>３０歳台</t>
    <rPh sb="2" eb="3">
      <t>サイ</t>
    </rPh>
    <rPh sb="3" eb="4">
      <t>ダイ</t>
    </rPh>
    <phoneticPr fontId="4"/>
  </si>
  <si>
    <t>４０歳台</t>
    <rPh sb="2" eb="3">
      <t>サイ</t>
    </rPh>
    <rPh sb="3" eb="4">
      <t>ダイ</t>
    </rPh>
    <phoneticPr fontId="4"/>
  </si>
  <si>
    <t>５０歳台</t>
    <rPh sb="2" eb="3">
      <t>サイ</t>
    </rPh>
    <rPh sb="3" eb="4">
      <t>ダイ</t>
    </rPh>
    <phoneticPr fontId="4"/>
  </si>
  <si>
    <t>６０歳台</t>
    <rPh sb="2" eb="3">
      <t>サイ</t>
    </rPh>
    <rPh sb="3" eb="4">
      <t>ダイ</t>
    </rPh>
    <phoneticPr fontId="4"/>
  </si>
  <si>
    <t>７０歳台</t>
    <rPh sb="2" eb="3">
      <t>サイ</t>
    </rPh>
    <rPh sb="3" eb="4">
      <t>ダイ</t>
    </rPh>
    <phoneticPr fontId="4"/>
  </si>
  <si>
    <t>８０歳台</t>
    <rPh sb="2" eb="3">
      <t>サイ</t>
    </rPh>
    <rPh sb="3" eb="4">
      <t>ダイ</t>
    </rPh>
    <phoneticPr fontId="4"/>
  </si>
  <si>
    <t>９０歳以上</t>
    <rPh sb="2" eb="3">
      <t>サイ</t>
    </rPh>
    <rPh sb="3" eb="5">
      <t>イジョウ</t>
    </rPh>
    <phoneticPr fontId="4"/>
  </si>
  <si>
    <t>登録時移転の有無</t>
    <rPh sb="0" eb="2">
      <t>トウロク</t>
    </rPh>
    <rPh sb="2" eb="3">
      <t>ジ</t>
    </rPh>
    <rPh sb="3" eb="5">
      <t>イテン</t>
    </rPh>
    <rPh sb="6" eb="8">
      <t>ウム</t>
    </rPh>
    <phoneticPr fontId="4"/>
  </si>
  <si>
    <t>登録時移転の部位</t>
    <rPh sb="0" eb="2">
      <t>トウロク</t>
    </rPh>
    <rPh sb="2" eb="3">
      <t>ジ</t>
    </rPh>
    <rPh sb="3" eb="5">
      <t>イテン</t>
    </rPh>
    <rPh sb="6" eb="8">
      <t>ブイ</t>
    </rPh>
    <phoneticPr fontId="4"/>
  </si>
  <si>
    <t>EGFR</t>
    <phoneticPr fontId="4"/>
  </si>
  <si>
    <t>陰性</t>
    <rPh sb="0" eb="2">
      <t>インセイ</t>
    </rPh>
    <phoneticPr fontId="4"/>
  </si>
  <si>
    <t>陽性</t>
    <rPh sb="0" eb="2">
      <t>ヨウセイ</t>
    </rPh>
    <phoneticPr fontId="4"/>
  </si>
  <si>
    <t>判定不能</t>
    <rPh sb="0" eb="2">
      <t>ハンテイ</t>
    </rPh>
    <rPh sb="2" eb="4">
      <t>フノウ</t>
    </rPh>
    <phoneticPr fontId="4"/>
  </si>
  <si>
    <t>不明or未検査</t>
    <rPh sb="0" eb="2">
      <t>フメイ</t>
    </rPh>
    <rPh sb="4" eb="5">
      <t>イマ</t>
    </rPh>
    <rPh sb="5" eb="7">
      <t>ケンサ</t>
    </rPh>
    <phoneticPr fontId="4"/>
  </si>
  <si>
    <t>EGFR-type</t>
    <phoneticPr fontId="4"/>
  </si>
  <si>
    <t>G719</t>
    <phoneticPr fontId="4"/>
  </si>
  <si>
    <t>exon-19　欠失</t>
    <rPh sb="8" eb="10">
      <t>ケツシツ</t>
    </rPh>
    <phoneticPr fontId="4"/>
  </si>
  <si>
    <t>S768I</t>
    <phoneticPr fontId="4"/>
  </si>
  <si>
    <t>T790M</t>
    <phoneticPr fontId="4"/>
  </si>
  <si>
    <t>exon-20　挿入</t>
    <rPh sb="8" eb="10">
      <t>ソウニュウ</t>
    </rPh>
    <phoneticPr fontId="4"/>
  </si>
  <si>
    <t>L858R</t>
    <phoneticPr fontId="4"/>
  </si>
  <si>
    <t>L861Q</t>
    <phoneticPr fontId="4"/>
  </si>
  <si>
    <t>EGFR-検査方法</t>
    <phoneticPr fontId="4"/>
  </si>
  <si>
    <t>CobasV2</t>
    <phoneticPr fontId="4"/>
  </si>
  <si>
    <t>Therascreen</t>
    <phoneticPr fontId="4"/>
  </si>
  <si>
    <t>EGFR-TKI耐性後EGFR-T790M</t>
  </si>
  <si>
    <t>ALK融合</t>
  </si>
  <si>
    <t>ALK-検査方法</t>
  </si>
  <si>
    <t>IHCのみ</t>
    <phoneticPr fontId="4"/>
  </si>
  <si>
    <t>FISHのみ</t>
    <phoneticPr fontId="4"/>
  </si>
  <si>
    <t>IHC+FISH</t>
    <phoneticPr fontId="4"/>
  </si>
  <si>
    <t>RT-PCRのみ</t>
    <phoneticPr fontId="4"/>
  </si>
  <si>
    <t>RT-PCR+FISH</t>
    <phoneticPr fontId="4"/>
  </si>
  <si>
    <t>ROS1</t>
  </si>
  <si>
    <t>BRAF(V600)</t>
  </si>
  <si>
    <t>PD-L1(IHC)</t>
  </si>
  <si>
    <t>PD-L1(IHC)-検査方法</t>
  </si>
  <si>
    <t>Nivolumab/Dako28-8（BMS/小野）</t>
    <rPh sb="23" eb="25">
      <t>オノ</t>
    </rPh>
    <phoneticPr fontId="4"/>
  </si>
  <si>
    <t>Pembrolizumab/Dako22C3(Merck)</t>
    <phoneticPr fontId="4"/>
  </si>
  <si>
    <t>アスベスト曝露歴</t>
  </si>
  <si>
    <t>HER2（IHC)</t>
    <phoneticPr fontId="4"/>
  </si>
  <si>
    <t>陰性（１+）</t>
    <rPh sb="0" eb="2">
      <t>インセイ</t>
    </rPh>
    <phoneticPr fontId="4"/>
  </si>
  <si>
    <t>境界域（２+）</t>
    <rPh sb="0" eb="2">
      <t>キョウカイ</t>
    </rPh>
    <rPh sb="2" eb="3">
      <t>イキ</t>
    </rPh>
    <phoneticPr fontId="4"/>
  </si>
  <si>
    <t>陽性（３+）</t>
    <rPh sb="0" eb="1">
      <t>ヨウ</t>
    </rPh>
    <rPh sb="1" eb="2">
      <t>セイ</t>
    </rPh>
    <phoneticPr fontId="4"/>
  </si>
  <si>
    <t>HER2（FISH)</t>
    <phoneticPr fontId="4"/>
  </si>
  <si>
    <t>equivocal</t>
    <phoneticPr fontId="4"/>
  </si>
  <si>
    <t>陽性</t>
    <rPh sb="0" eb="1">
      <t>ヨウ</t>
    </rPh>
    <rPh sb="1" eb="2">
      <t>セイ</t>
    </rPh>
    <phoneticPr fontId="4"/>
  </si>
  <si>
    <t>ER</t>
    <phoneticPr fontId="4"/>
  </si>
  <si>
    <t>PgR</t>
    <phoneticPr fontId="4"/>
  </si>
  <si>
    <t>ｇBRCA1</t>
    <phoneticPr fontId="4"/>
  </si>
  <si>
    <t>ｇBRCA２</t>
    <phoneticPr fontId="4"/>
  </si>
  <si>
    <t>KRAS</t>
    <phoneticPr fontId="4"/>
  </si>
  <si>
    <t>KRAS-type</t>
    <phoneticPr fontId="4"/>
  </si>
  <si>
    <t>codon12</t>
    <phoneticPr fontId="4"/>
  </si>
  <si>
    <t>codon13</t>
    <phoneticPr fontId="4"/>
  </si>
  <si>
    <t>codon59</t>
    <phoneticPr fontId="4"/>
  </si>
  <si>
    <t>codon61</t>
    <phoneticPr fontId="4"/>
  </si>
  <si>
    <t>codon117</t>
    <phoneticPr fontId="4"/>
  </si>
  <si>
    <t>codon146</t>
    <phoneticPr fontId="4"/>
  </si>
  <si>
    <t>KRAS-検査方法</t>
    <phoneticPr fontId="4"/>
  </si>
  <si>
    <t>PCR-rSSO法</t>
    <rPh sb="8" eb="9">
      <t>ホウ</t>
    </rPh>
    <phoneticPr fontId="4"/>
  </si>
  <si>
    <t>NRAS</t>
    <phoneticPr fontId="4"/>
  </si>
  <si>
    <t>NRAS-type</t>
    <phoneticPr fontId="4"/>
  </si>
  <si>
    <t>codon146</t>
    <phoneticPr fontId="4"/>
  </si>
  <si>
    <t>NRAS-検査方法</t>
    <phoneticPr fontId="4"/>
  </si>
  <si>
    <t>HER2</t>
    <phoneticPr fontId="4"/>
  </si>
  <si>
    <t>EGFR（IHC)</t>
    <phoneticPr fontId="4"/>
  </si>
  <si>
    <t>HBsAg</t>
    <phoneticPr fontId="4"/>
  </si>
  <si>
    <t>HBS抗体</t>
    <rPh sb="3" eb="5">
      <t>コウタイ</t>
    </rPh>
    <phoneticPr fontId="4"/>
  </si>
  <si>
    <t>HCV抗体</t>
    <rPh sb="3" eb="5">
      <t>コウタイ</t>
    </rPh>
    <phoneticPr fontId="4"/>
  </si>
  <si>
    <t>低</t>
    <rPh sb="0" eb="1">
      <t>ヒク</t>
    </rPh>
    <phoneticPr fontId="4"/>
  </si>
  <si>
    <t>中</t>
    <rPh sb="0" eb="1">
      <t>ナカ</t>
    </rPh>
    <phoneticPr fontId="4"/>
  </si>
  <si>
    <t>高</t>
    <rPh sb="0" eb="1">
      <t>タカ</t>
    </rPh>
    <phoneticPr fontId="4"/>
  </si>
  <si>
    <t>治療ライン</t>
    <rPh sb="0" eb="2">
      <t>チリョウ</t>
    </rPh>
    <phoneticPr fontId="4"/>
  </si>
  <si>
    <t>1次治療（1st line）</t>
    <rPh sb="1" eb="2">
      <t>ツギ</t>
    </rPh>
    <rPh sb="2" eb="4">
      <t>チリョウ</t>
    </rPh>
    <phoneticPr fontId="4"/>
  </si>
  <si>
    <t>2次治療（2st line）</t>
    <rPh sb="1" eb="2">
      <t>ツギ</t>
    </rPh>
    <rPh sb="2" eb="4">
      <t>チリョウ</t>
    </rPh>
    <phoneticPr fontId="4"/>
  </si>
  <si>
    <t>3次治療（3st line）</t>
    <rPh sb="1" eb="2">
      <t>ツギ</t>
    </rPh>
    <rPh sb="2" eb="4">
      <t>チリョウ</t>
    </rPh>
    <phoneticPr fontId="4"/>
  </si>
  <si>
    <t>4次治療（4st line）</t>
    <rPh sb="1" eb="2">
      <t>ツギ</t>
    </rPh>
    <rPh sb="2" eb="4">
      <t>チリョウ</t>
    </rPh>
    <phoneticPr fontId="4"/>
  </si>
  <si>
    <t>5次治療以降（5st line以降）</t>
    <rPh sb="1" eb="2">
      <t>ツギ</t>
    </rPh>
    <rPh sb="2" eb="4">
      <t>チリョウ</t>
    </rPh>
    <rPh sb="4" eb="6">
      <t>イコウ</t>
    </rPh>
    <rPh sb="15" eb="17">
      <t>イコウ</t>
    </rPh>
    <phoneticPr fontId="4"/>
  </si>
  <si>
    <t>実施目的</t>
    <rPh sb="0" eb="2">
      <t>ジッシ</t>
    </rPh>
    <rPh sb="2" eb="4">
      <t>モクテキ</t>
    </rPh>
    <phoneticPr fontId="4"/>
  </si>
  <si>
    <t>術前補助療法</t>
    <rPh sb="0" eb="2">
      <t>ジュツゼン</t>
    </rPh>
    <rPh sb="2" eb="4">
      <t>ホジョ</t>
    </rPh>
    <rPh sb="4" eb="6">
      <t>リョウホウ</t>
    </rPh>
    <phoneticPr fontId="4"/>
  </si>
  <si>
    <t>術後補助療法</t>
    <rPh sb="0" eb="1">
      <t>ジュツ</t>
    </rPh>
    <rPh sb="1" eb="2">
      <t>ノチ</t>
    </rPh>
    <rPh sb="2" eb="4">
      <t>ホジョ</t>
    </rPh>
    <rPh sb="4" eb="6">
      <t>リョウホウ</t>
    </rPh>
    <phoneticPr fontId="4"/>
  </si>
  <si>
    <t>根治</t>
    <rPh sb="0" eb="2">
      <t>コンチ</t>
    </rPh>
    <phoneticPr fontId="4"/>
  </si>
  <si>
    <t>実施施設</t>
    <rPh sb="0" eb="2">
      <t>ジッシ</t>
    </rPh>
    <rPh sb="2" eb="4">
      <t>シセツ</t>
    </rPh>
    <phoneticPr fontId="4"/>
  </si>
  <si>
    <t>鳥取大学医学部附属病院</t>
    <rPh sb="0" eb="2">
      <t>トットリ</t>
    </rPh>
    <rPh sb="2" eb="4">
      <t>ダイガク</t>
    </rPh>
    <rPh sb="4" eb="7">
      <t>イガクブ</t>
    </rPh>
    <rPh sb="7" eb="9">
      <t>フゾク</t>
    </rPh>
    <rPh sb="9" eb="11">
      <t>ビョウイン</t>
    </rPh>
    <phoneticPr fontId="4"/>
  </si>
  <si>
    <t>鳥取大学医学部附属病院以外</t>
    <rPh sb="0" eb="2">
      <t>トットリ</t>
    </rPh>
    <rPh sb="2" eb="4">
      <t>ダイガク</t>
    </rPh>
    <rPh sb="4" eb="7">
      <t>イガクブ</t>
    </rPh>
    <rPh sb="7" eb="9">
      <t>フゾク</t>
    </rPh>
    <rPh sb="9" eb="11">
      <t>ビョウイン</t>
    </rPh>
    <rPh sb="11" eb="13">
      <t>イガイ</t>
    </rPh>
    <phoneticPr fontId="4"/>
  </si>
  <si>
    <t>投与時点の薬剤承認状況</t>
    <rPh sb="0" eb="2">
      <t>トウヨ</t>
    </rPh>
    <rPh sb="2" eb="4">
      <t>ジテン</t>
    </rPh>
    <rPh sb="5" eb="7">
      <t>ヤクザイ</t>
    </rPh>
    <rPh sb="7" eb="9">
      <t>ショウニン</t>
    </rPh>
    <rPh sb="9" eb="11">
      <t>ジョウキョウ</t>
    </rPh>
    <phoneticPr fontId="4"/>
  </si>
  <si>
    <t>適応内</t>
    <rPh sb="0" eb="2">
      <t>テキオウ</t>
    </rPh>
    <rPh sb="2" eb="3">
      <t>ナイ</t>
    </rPh>
    <phoneticPr fontId="4"/>
  </si>
  <si>
    <t>適応外</t>
    <rPh sb="0" eb="2">
      <t>テキオウ</t>
    </rPh>
    <rPh sb="2" eb="3">
      <t>ガイ</t>
    </rPh>
    <phoneticPr fontId="4"/>
  </si>
  <si>
    <t>未承認（治験薬）</t>
    <rPh sb="0" eb="3">
      <t>ミショウニン</t>
    </rPh>
    <rPh sb="4" eb="6">
      <t>チケン</t>
    </rPh>
    <rPh sb="6" eb="7">
      <t>クスリ</t>
    </rPh>
    <phoneticPr fontId="4"/>
  </si>
  <si>
    <t>継続中</t>
    <rPh sb="0" eb="2">
      <t>ケイゾク</t>
    </rPh>
    <rPh sb="2" eb="3">
      <t>ナカ</t>
    </rPh>
    <phoneticPr fontId="4"/>
  </si>
  <si>
    <t>終了済</t>
    <rPh sb="0" eb="2">
      <t>シュウリョウ</t>
    </rPh>
    <rPh sb="2" eb="3">
      <t>ズ</t>
    </rPh>
    <phoneticPr fontId="4"/>
  </si>
  <si>
    <t>終了理由</t>
    <rPh sb="0" eb="2">
      <t>シュウリョウ</t>
    </rPh>
    <rPh sb="2" eb="4">
      <t>リユウ</t>
    </rPh>
    <phoneticPr fontId="4"/>
  </si>
  <si>
    <t>計画通り終了</t>
    <rPh sb="0" eb="2">
      <t>ケイカク</t>
    </rPh>
    <rPh sb="2" eb="3">
      <t>ドオ</t>
    </rPh>
    <rPh sb="4" eb="6">
      <t>シュウリョウ</t>
    </rPh>
    <phoneticPr fontId="4"/>
  </si>
  <si>
    <t>無効中止</t>
    <rPh sb="0" eb="2">
      <t>ムコウ</t>
    </rPh>
    <rPh sb="2" eb="4">
      <t>チュウシ</t>
    </rPh>
    <phoneticPr fontId="4"/>
  </si>
  <si>
    <t>副作用等で中止</t>
    <rPh sb="0" eb="3">
      <t>フクサヨウ</t>
    </rPh>
    <rPh sb="3" eb="4">
      <t>トウ</t>
    </rPh>
    <rPh sb="5" eb="7">
      <t>チュウシ</t>
    </rPh>
    <phoneticPr fontId="4"/>
  </si>
  <si>
    <t>本人希望により中止</t>
    <rPh sb="0" eb="2">
      <t>ホンニン</t>
    </rPh>
    <rPh sb="2" eb="4">
      <t>キボウ</t>
    </rPh>
    <rPh sb="7" eb="9">
      <t>チュウシ</t>
    </rPh>
    <phoneticPr fontId="4"/>
  </si>
  <si>
    <t>その他理由で中止</t>
    <rPh sb="2" eb="3">
      <t>ホカ</t>
    </rPh>
    <rPh sb="3" eb="5">
      <t>リユウ</t>
    </rPh>
    <rPh sb="6" eb="8">
      <t>チュウシ</t>
    </rPh>
    <phoneticPr fontId="4"/>
  </si>
  <si>
    <t>最良総合効果</t>
    <rPh sb="0" eb="2">
      <t>サイリョウ</t>
    </rPh>
    <rPh sb="2" eb="4">
      <t>ソウゴウ</t>
    </rPh>
    <rPh sb="4" eb="6">
      <t>コウカ</t>
    </rPh>
    <phoneticPr fontId="4"/>
  </si>
  <si>
    <t>CR</t>
    <phoneticPr fontId="4"/>
  </si>
  <si>
    <t>PR</t>
    <phoneticPr fontId="4"/>
  </si>
  <si>
    <t>SD</t>
    <phoneticPr fontId="4"/>
  </si>
  <si>
    <t>PD</t>
    <phoneticPr fontId="4"/>
  </si>
  <si>
    <t>NE</t>
    <phoneticPr fontId="4"/>
  </si>
  <si>
    <t>Grade3以上有害事象の有無</t>
    <rPh sb="6" eb="8">
      <t>イジョウ</t>
    </rPh>
    <rPh sb="8" eb="10">
      <t>ユウガイ</t>
    </rPh>
    <rPh sb="10" eb="12">
      <t>ジショウ</t>
    </rPh>
    <rPh sb="13" eb="15">
      <t>ウム</t>
    </rPh>
    <phoneticPr fontId="4"/>
  </si>
  <si>
    <t>Grade3以上なし</t>
    <rPh sb="6" eb="8">
      <t>イジョウ</t>
    </rPh>
    <phoneticPr fontId="4"/>
  </si>
  <si>
    <t>Grade3以上あり</t>
    <rPh sb="6" eb="8">
      <t>イジョウ</t>
    </rPh>
    <phoneticPr fontId="4"/>
  </si>
  <si>
    <t>名称日本語</t>
    <rPh sb="0" eb="2">
      <t>メイショウ</t>
    </rPh>
    <rPh sb="2" eb="5">
      <t>ニホンゴ</t>
    </rPh>
    <phoneticPr fontId="4"/>
  </si>
  <si>
    <t>貧血</t>
    <rPh sb="0" eb="2">
      <t>ヒンケツ</t>
    </rPh>
    <phoneticPr fontId="4"/>
  </si>
  <si>
    <t>骨髄細胞減少</t>
    <rPh sb="0" eb="2">
      <t>コツズイ</t>
    </rPh>
    <rPh sb="2" eb="4">
      <t>サイボウ</t>
    </rPh>
    <rPh sb="4" eb="6">
      <t>ゲンショウ</t>
    </rPh>
    <phoneticPr fontId="4"/>
  </si>
  <si>
    <t>播種性血管内凝固</t>
    <rPh sb="0" eb="1">
      <t>バン</t>
    </rPh>
    <rPh sb="1" eb="2">
      <t>タネ</t>
    </rPh>
    <rPh sb="2" eb="3">
      <t>セイ</t>
    </rPh>
    <rPh sb="3" eb="5">
      <t>ケッカン</t>
    </rPh>
    <rPh sb="5" eb="6">
      <t>ナイ</t>
    </rPh>
    <rPh sb="6" eb="8">
      <t>ギョウコ</t>
    </rPh>
    <phoneticPr fontId="4"/>
  </si>
  <si>
    <t>好酸球増加症</t>
    <rPh sb="0" eb="1">
      <t>ス</t>
    </rPh>
    <rPh sb="1" eb="2">
      <t>サン</t>
    </rPh>
    <rPh sb="2" eb="3">
      <t>タマ</t>
    </rPh>
    <rPh sb="3" eb="5">
      <t>ゾウカ</t>
    </rPh>
    <rPh sb="5" eb="6">
      <t>ショウ</t>
    </rPh>
    <phoneticPr fontId="4"/>
  </si>
  <si>
    <t>発熱性好中球減少数</t>
    <rPh sb="0" eb="3">
      <t>ハツネツセイ</t>
    </rPh>
    <rPh sb="3" eb="4">
      <t>ス</t>
    </rPh>
    <rPh sb="4" eb="5">
      <t>ナカ</t>
    </rPh>
    <rPh sb="5" eb="6">
      <t>タマ</t>
    </rPh>
    <rPh sb="6" eb="8">
      <t>ゲンショウ</t>
    </rPh>
    <rPh sb="8" eb="9">
      <t>カズ</t>
    </rPh>
    <phoneticPr fontId="4"/>
  </si>
  <si>
    <t>溶血</t>
    <rPh sb="0" eb="1">
      <t>ト</t>
    </rPh>
    <rPh sb="1" eb="2">
      <t>チ</t>
    </rPh>
    <phoneticPr fontId="4"/>
  </si>
  <si>
    <t>溶血性尿毒症症候群</t>
    <rPh sb="2" eb="3">
      <t>セイ</t>
    </rPh>
    <rPh sb="3" eb="4">
      <t>ニョウ</t>
    </rPh>
    <rPh sb="4" eb="5">
      <t>ドク</t>
    </rPh>
    <rPh sb="5" eb="6">
      <t>ショウ</t>
    </rPh>
    <rPh sb="6" eb="9">
      <t>ショウコウグン</t>
    </rPh>
    <phoneticPr fontId="4"/>
  </si>
  <si>
    <t>白血球増加症</t>
    <rPh sb="0" eb="3">
      <t>ハッケッキュウ</t>
    </rPh>
    <rPh sb="3" eb="5">
      <t>ゾウカ</t>
    </rPh>
    <rPh sb="5" eb="6">
      <t>ショウ</t>
    </rPh>
    <phoneticPr fontId="4"/>
  </si>
  <si>
    <t>リンパ節痛</t>
    <rPh sb="3" eb="4">
      <t>セツ</t>
    </rPh>
    <rPh sb="4" eb="5">
      <t>ツウ</t>
    </rPh>
    <phoneticPr fontId="4"/>
  </si>
  <si>
    <t>メトヘモグロビン血症</t>
    <rPh sb="8" eb="10">
      <t>チショウ</t>
    </rPh>
    <phoneticPr fontId="4"/>
  </si>
  <si>
    <t>血栓性血小板減少性紫斑病</t>
    <rPh sb="0" eb="2">
      <t>ケッセン</t>
    </rPh>
    <rPh sb="2" eb="3">
      <t>セイ</t>
    </rPh>
    <rPh sb="3" eb="6">
      <t>ケッショウバン</t>
    </rPh>
    <rPh sb="6" eb="9">
      <t>ゲンショウセイ</t>
    </rPh>
    <rPh sb="9" eb="11">
      <t>シハン</t>
    </rPh>
    <rPh sb="11" eb="12">
      <t>ビョウ</t>
    </rPh>
    <phoneticPr fontId="4"/>
  </si>
  <si>
    <t>血液およびリンパ系障害、その他（具体的に記載）</t>
    <rPh sb="0" eb="2">
      <t>ケツエキ</t>
    </rPh>
    <rPh sb="8" eb="9">
      <t>ケイ</t>
    </rPh>
    <rPh sb="9" eb="11">
      <t>ショウガイ</t>
    </rPh>
    <rPh sb="14" eb="15">
      <t>ホカ</t>
    </rPh>
    <rPh sb="16" eb="19">
      <t>グタイテキ</t>
    </rPh>
    <rPh sb="20" eb="22">
      <t>キサイ</t>
    </rPh>
    <phoneticPr fontId="4"/>
  </si>
  <si>
    <t>血液およびリンパ系障害</t>
    <rPh sb="0" eb="2">
      <t>ケツエキ</t>
    </rPh>
    <rPh sb="8" eb="9">
      <t>ケイ</t>
    </rPh>
    <rPh sb="9" eb="11">
      <t>ショウガイ</t>
    </rPh>
    <phoneticPr fontId="4"/>
  </si>
  <si>
    <t>心臓障害</t>
    <rPh sb="0" eb="2">
      <t>シンゾウ</t>
    </rPh>
    <rPh sb="2" eb="4">
      <t>ショウガイ</t>
    </rPh>
    <phoneticPr fontId="4"/>
  </si>
  <si>
    <t>先天性・家族性および遺伝性障害</t>
    <rPh sb="0" eb="3">
      <t>センテンセイ</t>
    </rPh>
    <rPh sb="4" eb="7">
      <t>カゾクセイ</t>
    </rPh>
    <rPh sb="10" eb="13">
      <t>イデンセイ</t>
    </rPh>
    <rPh sb="13" eb="15">
      <t>ショウガイ</t>
    </rPh>
    <phoneticPr fontId="4"/>
  </si>
  <si>
    <t>耳および迷路障害</t>
    <phoneticPr fontId="4"/>
  </si>
  <si>
    <t>内分泌障害</t>
    <phoneticPr fontId="4"/>
  </si>
  <si>
    <t>眼障害</t>
    <phoneticPr fontId="4"/>
  </si>
  <si>
    <t>胃腸障害</t>
    <phoneticPr fontId="4"/>
  </si>
  <si>
    <t>一般・全身障害および投与部位の状態</t>
    <phoneticPr fontId="4"/>
  </si>
  <si>
    <t>肝胆道系障害</t>
    <phoneticPr fontId="4"/>
  </si>
  <si>
    <t>免疫系障害</t>
    <phoneticPr fontId="4"/>
  </si>
  <si>
    <t>感染症および寄生虫症</t>
    <phoneticPr fontId="4"/>
  </si>
  <si>
    <t>傷害・中毒および処置合併症</t>
    <phoneticPr fontId="4"/>
  </si>
  <si>
    <t>臨床検査</t>
    <phoneticPr fontId="4"/>
  </si>
  <si>
    <t>代謝および栄養障害</t>
    <phoneticPr fontId="4"/>
  </si>
  <si>
    <t>筋骨格系および結合組織障害</t>
    <phoneticPr fontId="4"/>
  </si>
  <si>
    <t>良性・悪性および詳細不明の新生物【嚢胞およびポリープを含む】</t>
    <phoneticPr fontId="4"/>
  </si>
  <si>
    <t>神経系障害</t>
    <phoneticPr fontId="4"/>
  </si>
  <si>
    <t>妊娠・産褥および周産期の状態</t>
    <phoneticPr fontId="4"/>
  </si>
  <si>
    <t>精神障害</t>
    <phoneticPr fontId="4"/>
  </si>
  <si>
    <t>腎および尿路障害</t>
    <phoneticPr fontId="4"/>
  </si>
  <si>
    <t>生殖系および乳房障害</t>
    <phoneticPr fontId="4"/>
  </si>
  <si>
    <t>呼吸器・胸郭および縦隔障害</t>
    <phoneticPr fontId="4"/>
  </si>
  <si>
    <t>皮膚および皮下組織障害</t>
    <phoneticPr fontId="4"/>
  </si>
  <si>
    <t>社会環境</t>
    <phoneticPr fontId="4"/>
  </si>
  <si>
    <t>外科および内科処置</t>
    <phoneticPr fontId="4"/>
  </si>
  <si>
    <t>血管障害</t>
    <phoneticPr fontId="4"/>
  </si>
  <si>
    <t>大動脈弁疾患</t>
    <phoneticPr fontId="4"/>
  </si>
  <si>
    <t>先天性、家族性および遺伝性障害、その他（具体的に記載    ）</t>
    <phoneticPr fontId="4"/>
  </si>
  <si>
    <t>耳痛</t>
  </si>
  <si>
    <t>副腎機能不全</t>
  </si>
  <si>
    <t>霧視</t>
  </si>
  <si>
    <t>腹部膨満</t>
  </si>
  <si>
    <t>悪寒</t>
  </si>
  <si>
    <t>胆管狭窄</t>
  </si>
  <si>
    <t>アレルギー反応</t>
  </si>
  <si>
    <t>腹部感染</t>
  </si>
  <si>
    <t>足関節部骨折</t>
  </si>
  <si>
    <t>活性化部分トロンボプラスチン時間延長</t>
  </si>
  <si>
    <t>アシドーシス</t>
  </si>
  <si>
    <t>腹部軟部組織壊死</t>
  </si>
  <si>
    <t>癌化学療法に続発した白血病</t>
  </si>
  <si>
    <t>外転神経障害</t>
  </si>
  <si>
    <t>胎児発育遅延</t>
  </si>
  <si>
    <t>激越</t>
  </si>
  <si>
    <t>急性腎障害</t>
  </si>
  <si>
    <t>無月経</t>
  </si>
  <si>
    <t>成人呼吸窮迫症候群</t>
  </si>
  <si>
    <t>脱毛症</t>
  </si>
  <si>
    <t>社会環境、その他（具体的に記載    ）</t>
    <phoneticPr fontId="4"/>
  </si>
  <si>
    <t>外科および内科処置、その他（具体的に記載    ）</t>
    <phoneticPr fontId="4"/>
  </si>
  <si>
    <t>動脈血栓塞栓症</t>
  </si>
  <si>
    <t>心静止</t>
    <phoneticPr fontId="4"/>
  </si>
  <si>
    <t>外耳痛</t>
  </si>
  <si>
    <t>クッシング様症状</t>
  </si>
  <si>
    <t>白内障</t>
  </si>
  <si>
    <t>腹痛</t>
  </si>
  <si>
    <t>新生児死亡</t>
  </si>
  <si>
    <t>胆管瘻</t>
  </si>
  <si>
    <t>アナフィラキシー</t>
  </si>
  <si>
    <t>肛門直腸感染</t>
  </si>
  <si>
    <t>大動脈損傷</t>
  </si>
  <si>
    <t>アラニンアミノトランスフェラーゼ増加</t>
  </si>
  <si>
    <t>アルコール不耐性</t>
  </si>
  <si>
    <t>関節痛</t>
  </si>
  <si>
    <t>骨髄異形成症候群</t>
  </si>
  <si>
    <t>副神経障害</t>
  </si>
  <si>
    <t>妊娠喪失</t>
    <rPh sb="0" eb="2">
      <t>ニンシン</t>
    </rPh>
    <rPh sb="2" eb="4">
      <t>ソウシツ</t>
    </rPh>
    <phoneticPr fontId="4"/>
  </si>
  <si>
    <t>無オルガズム症</t>
  </si>
  <si>
    <t>膀胱穿孔</t>
  </si>
  <si>
    <t>無精子症</t>
  </si>
  <si>
    <t>アレルギー性鼻炎</t>
  </si>
  <si>
    <t>体臭</t>
  </si>
  <si>
    <t>毛細血管漏出症候群</t>
  </si>
  <si>
    <t>心房細動</t>
  </si>
  <si>
    <t>聴力障害</t>
  </si>
  <si>
    <t>思春期遅発症</t>
  </si>
  <si>
    <t>角膜潰瘍</t>
  </si>
  <si>
    <t>裂肛</t>
  </si>
  <si>
    <t>死亡NOS</t>
  </si>
  <si>
    <t>バッドキアリ症候群</t>
  </si>
  <si>
    <t>自己免疫障害</t>
  </si>
  <si>
    <t>虫垂炎</t>
  </si>
  <si>
    <t>動脈損傷</t>
  </si>
  <si>
    <t>アルカリホスファターゼ増加</t>
  </si>
  <si>
    <t>アルカローシス</t>
  </si>
  <si>
    <t>関節炎</t>
  </si>
  <si>
    <t>皮膚乳頭腫</t>
  </si>
  <si>
    <t>聴神経障害NOS</t>
  </si>
  <si>
    <t>早産</t>
  </si>
  <si>
    <t>不安</t>
  </si>
  <si>
    <t>膀胱痙縮</t>
  </si>
  <si>
    <t>乳房萎縮</t>
  </si>
  <si>
    <t>無呼吸</t>
  </si>
  <si>
    <t>水疱性皮膚炎</t>
  </si>
  <si>
    <t>潮紅</t>
  </si>
  <si>
    <t>心房粗動</t>
  </si>
  <si>
    <t>中耳の炎症</t>
  </si>
  <si>
    <t>成長促進</t>
  </si>
  <si>
    <t>ドライアイ</t>
  </si>
  <si>
    <t>痔瘻</t>
  </si>
  <si>
    <t>疾患進行</t>
  </si>
  <si>
    <t>胆嚢炎</t>
  </si>
  <si>
    <t>サイトカイン放出症候群</t>
  </si>
  <si>
    <t>穿孔性虫垂炎</t>
  </si>
  <si>
    <t>胆管吻合部漏出</t>
  </si>
  <si>
    <t>アスパラギン酸アミノトランスフェラーゼ増加</t>
  </si>
  <si>
    <t>食欲不振</t>
  </si>
  <si>
    <t>虚血性壊死</t>
  </si>
  <si>
    <t>治療関連続発性悪性疾患</t>
  </si>
  <si>
    <t>アカシジア</t>
  </si>
  <si>
    <t>妊娠、産褥および周産期の状態、その他（具体的に記載    ）</t>
  </si>
  <si>
    <t>錯乱</t>
  </si>
  <si>
    <t>慢性腎臓病</t>
  </si>
  <si>
    <t>乳房痛</t>
  </si>
  <si>
    <t>誤嚥</t>
  </si>
  <si>
    <t>皮膚乾燥</t>
  </si>
  <si>
    <t>血腫</t>
  </si>
  <si>
    <t>完全房室ブロック</t>
  </si>
  <si>
    <t>耳鳴</t>
  </si>
  <si>
    <t>副甲状腺機能亢進症</t>
  </si>
  <si>
    <t>外眼筋不全麻痺</t>
  </si>
  <si>
    <t>肛門出血</t>
  </si>
  <si>
    <t>顔面浮腫</t>
  </si>
  <si>
    <t>胆嚢瘻</t>
  </si>
  <si>
    <t>血清病</t>
  </si>
  <si>
    <t>感染性動脈炎</t>
  </si>
  <si>
    <t>膀胱吻合部漏出</t>
  </si>
  <si>
    <t>血中抗利尿ホルモン検査異常</t>
  </si>
  <si>
    <t>脱水</t>
  </si>
  <si>
    <t>背部痛</t>
  </si>
  <si>
    <t>腫瘍出血</t>
  </si>
  <si>
    <t>健忘</t>
  </si>
  <si>
    <t>オルガズム遅延</t>
  </si>
  <si>
    <t>非感染性膀胱炎</t>
  </si>
  <si>
    <t>月経困難症</t>
  </si>
  <si>
    <t>無気肺</t>
  </si>
  <si>
    <t>湿疹</t>
  </si>
  <si>
    <t>ほてり</t>
  </si>
  <si>
    <t>第一度房室ブロック</t>
  </si>
  <si>
    <t>回転性めまい</t>
  </si>
  <si>
    <t>甲状腺機能亢進症</t>
  </si>
  <si>
    <t>眼痛</t>
  </si>
  <si>
    <t>肛門粘膜炎</t>
  </si>
  <si>
    <t>四肢浮腫</t>
  </si>
  <si>
    <t>胆嚢壊死</t>
  </si>
  <si>
    <t>免疫系障害、その他（具体的に記載    ）</t>
  </si>
  <si>
    <t>菌血症</t>
  </si>
  <si>
    <t>挫傷</t>
  </si>
  <si>
    <t>血中重炭酸塩減少</t>
  </si>
  <si>
    <t>ブドウ糖不耐性</t>
  </si>
  <si>
    <t>骨痛</t>
  </si>
  <si>
    <t>腫瘍疼痛</t>
  </si>
  <si>
    <t>無嗅覚</t>
  </si>
  <si>
    <t>譫妄</t>
  </si>
  <si>
    <t>排尿困難</t>
  </si>
  <si>
    <t>性交困難</t>
  </si>
  <si>
    <t>気管支瘻</t>
  </si>
  <si>
    <t>多形紅斑</t>
  </si>
  <si>
    <t>高血圧</t>
  </si>
  <si>
    <t>心停止</t>
  </si>
  <si>
    <t>前庭障害</t>
  </si>
  <si>
    <t>副甲状腺機能低下症</t>
  </si>
  <si>
    <t>眼瞼機能障害</t>
  </si>
  <si>
    <t>肛門壊死</t>
  </si>
  <si>
    <t>体幹浮腫</t>
  </si>
  <si>
    <t>胆嚢閉塞</t>
  </si>
  <si>
    <t>胆道感染</t>
  </si>
  <si>
    <t>熱傷</t>
  </si>
  <si>
    <t>血中ビリルビン増加</t>
  </si>
  <si>
    <t>高カルシウム血症</t>
  </si>
  <si>
    <t>殿部痛</t>
  </si>
  <si>
    <t>良性、悪性および詳細不明の新生物（嚢胞およびポリープを含む）、その他（具体的に記載    ）</t>
  </si>
  <si>
    <t>失声症</t>
  </si>
  <si>
    <t>妄想</t>
  </si>
  <si>
    <t>糖尿</t>
  </si>
  <si>
    <t>射精障害</t>
  </si>
  <si>
    <t>気管支閉塞</t>
  </si>
  <si>
    <t>紅皮症</t>
  </si>
  <si>
    <t>低血圧</t>
  </si>
  <si>
    <t>胸痛（心臓性）</t>
  </si>
  <si>
    <t>耳および迷路障害、その他（具体的に記載    ）</t>
  </si>
  <si>
    <t>下垂体炎</t>
  </si>
  <si>
    <t>光のちらつき</t>
  </si>
  <si>
    <t>肛門痛</t>
  </si>
  <si>
    <t>顔面痛</t>
  </si>
  <si>
    <t>胆嚢痛</t>
  </si>
  <si>
    <t>膀胱感染</t>
  </si>
  <si>
    <t>放射線性皮膚炎</t>
  </si>
  <si>
    <t>血中コルチコトロピン減少</t>
  </si>
  <si>
    <t>高血糖</t>
  </si>
  <si>
    <t>胸壁壊死</t>
  </si>
  <si>
    <t>くも膜炎</t>
  </si>
  <si>
    <t>うつ病</t>
  </si>
  <si>
    <t>血尿</t>
  </si>
  <si>
    <t>勃起不全</t>
  </si>
  <si>
    <t>気管支狭窄</t>
  </si>
  <si>
    <t>脂肪萎縮症</t>
  </si>
  <si>
    <t>リンパ漏</t>
  </si>
  <si>
    <t>伝導障害</t>
  </si>
  <si>
    <t>下垂体機能低下症</t>
  </si>
  <si>
    <t>浮遊物</t>
  </si>
  <si>
    <t>肛門狭窄</t>
  </si>
  <si>
    <t>疲労</t>
  </si>
  <si>
    <t>胆嚢穿孔</t>
  </si>
  <si>
    <t>骨感染</t>
  </si>
  <si>
    <t>食道吻合部漏出</t>
  </si>
  <si>
    <t>血中ゴナドトロピン異常</t>
  </si>
  <si>
    <t>高カリウム血症</t>
  </si>
  <si>
    <t>胸壁痛</t>
  </si>
  <si>
    <t>運動失調</t>
  </si>
  <si>
    <t>多幸症</t>
  </si>
  <si>
    <t>ヘモグロビン尿</t>
  </si>
  <si>
    <t>卵管閉塞</t>
  </si>
  <si>
    <t>気管支胸膜瘻</t>
  </si>
  <si>
    <t>毛髪変色</t>
  </si>
  <si>
    <t>リンパ浮腫</t>
  </si>
  <si>
    <t>チアノーゼ</t>
  </si>
  <si>
    <t>甲状腺機能低下症</t>
  </si>
  <si>
    <t>緑内障</t>
  </si>
  <si>
    <t>肛門潰瘍</t>
  </si>
  <si>
    <t>発熱</t>
  </si>
  <si>
    <t>肝不全</t>
  </si>
  <si>
    <t>乳房感染</t>
  </si>
  <si>
    <t>転倒</t>
  </si>
  <si>
    <t>血中乳酸脱水素酵素増加</t>
  </si>
  <si>
    <t>高脂血症</t>
  </si>
  <si>
    <t>外骨腫</t>
  </si>
  <si>
    <t>腕神経叢障害</t>
  </si>
  <si>
    <t>幻覚</t>
  </si>
  <si>
    <t>ネフローゼ症候群</t>
  </si>
  <si>
    <t>後天性女性化</t>
  </si>
  <si>
    <t>気管支肺出血</t>
  </si>
  <si>
    <t>毛質異常</t>
  </si>
  <si>
    <t>リンパ嚢腫</t>
  </si>
  <si>
    <t>心不全</t>
  </si>
  <si>
    <t>思春期早発症</t>
  </si>
  <si>
    <t>角膜炎</t>
  </si>
  <si>
    <t>腹水</t>
  </si>
  <si>
    <t>インフルエンザ様症状</t>
  </si>
  <si>
    <t>肝出血</t>
  </si>
  <si>
    <t>気管支感染</t>
  </si>
  <si>
    <t>卵管吻合部漏出</t>
  </si>
  <si>
    <t>血中プロラクチン異常</t>
  </si>
  <si>
    <t>高マグネシウム血症</t>
  </si>
  <si>
    <t>深部結合組織線維化</t>
  </si>
  <si>
    <t>中枢神経系壊死</t>
  </si>
  <si>
    <t>不眠症</t>
  </si>
  <si>
    <t>蛋白尿</t>
  </si>
  <si>
    <t>性器浮腫</t>
  </si>
  <si>
    <t>気管支痙攣</t>
  </si>
  <si>
    <t>男性型多毛症</t>
  </si>
  <si>
    <t>末梢性虚血</t>
  </si>
  <si>
    <t>左室収縮機能障害</t>
  </si>
  <si>
    <t>テストステロン欠乏症</t>
  </si>
  <si>
    <t>夜盲</t>
  </si>
  <si>
    <t>おくび</t>
  </si>
  <si>
    <t>歩行障害</t>
  </si>
  <si>
    <t>肝壊死</t>
  </si>
  <si>
    <t>カテーテル関連感染</t>
  </si>
  <si>
    <t>卵管穿孔</t>
  </si>
  <si>
    <t>一酸化炭素拡散能減少</t>
  </si>
  <si>
    <t>高ナトリウム血症</t>
  </si>
  <si>
    <t>側腹部痛</t>
  </si>
  <si>
    <t>脳脊髄液漏</t>
  </si>
  <si>
    <t>易刺激性</t>
  </si>
  <si>
    <t>腎結石</t>
  </si>
  <si>
    <t>女性化乳房</t>
  </si>
  <si>
    <t>乳び胸</t>
  </si>
  <si>
    <t>多汗症</t>
  </si>
  <si>
    <t>静脈炎</t>
  </si>
  <si>
    <t>僧帽弁疾患</t>
  </si>
  <si>
    <t>男性化</t>
  </si>
  <si>
    <t>視神経障害</t>
  </si>
  <si>
    <t>腹部膨満感</t>
  </si>
  <si>
    <t>全身性浮腫</t>
  </si>
  <si>
    <t>肝臓痛</t>
  </si>
  <si>
    <t>盲腸感染</t>
  </si>
  <si>
    <t>骨折</t>
  </si>
  <si>
    <t>心筋トロポニンＩ増加</t>
  </si>
  <si>
    <t>高リン酸塩血症</t>
  </si>
  <si>
    <t>全身筋力低下</t>
  </si>
  <si>
    <t>認知障害</t>
  </si>
  <si>
    <t>リビドー減退</t>
  </si>
  <si>
    <t>腎仙痛</t>
  </si>
  <si>
    <t>卵管留血症</t>
  </si>
  <si>
    <t>咳嗽</t>
  </si>
  <si>
    <t>過角化</t>
  </si>
  <si>
    <t>表在性血栓性静脈炎</t>
  </si>
  <si>
    <t>モービッツ2型房室ブロック</t>
  </si>
  <si>
    <t>内分泌障害、その他（具体的に記載    ）</t>
  </si>
  <si>
    <t>視神経乳頭浮腫</t>
  </si>
  <si>
    <t>盲腸出血</t>
  </si>
  <si>
    <t>低体温</t>
  </si>
  <si>
    <t>胆管穿孔</t>
  </si>
  <si>
    <t>感染性子宮頚管炎</t>
  </si>
  <si>
    <t>胃吻合部漏出</t>
  </si>
  <si>
    <t>心筋トロポニンＴ増加</t>
  </si>
  <si>
    <t>高トリグリセリド血症</t>
  </si>
  <si>
    <t>成長抑制</t>
  </si>
  <si>
    <t>集中力障害</t>
  </si>
  <si>
    <t>リビドー亢進</t>
  </si>
  <si>
    <t>腎出血</t>
  </si>
  <si>
    <t>不規則月経</t>
  </si>
  <si>
    <t>呼吸困難</t>
  </si>
  <si>
    <t>多毛症</t>
  </si>
  <si>
    <t>上大静脈症候群</t>
  </si>
  <si>
    <t>モービッツ1型</t>
  </si>
  <si>
    <t>眼窩周囲浮腫</t>
  </si>
  <si>
    <t>口唇炎</t>
  </si>
  <si>
    <t>注入部位血管外漏出</t>
  </si>
  <si>
    <t>門脈圧亢進症</t>
  </si>
  <si>
    <t>結膜炎</t>
  </si>
  <si>
    <t>胃腸吻合部漏出</t>
  </si>
  <si>
    <t>CD4リンパ球減少</t>
  </si>
  <si>
    <t>高尿酸血症</t>
  </si>
  <si>
    <t>頭部軟部組織壊死</t>
  </si>
  <si>
    <t>意識レベルの低下</t>
  </si>
  <si>
    <t>躁病</t>
  </si>
  <si>
    <t>尿瘻</t>
  </si>
  <si>
    <t>乳汁分泌障害</t>
  </si>
  <si>
    <t>鼻出血</t>
  </si>
  <si>
    <t>乏汗症</t>
  </si>
  <si>
    <t>血栓塞栓症</t>
  </si>
  <si>
    <t>心筋梗塞</t>
  </si>
  <si>
    <t>羞明</t>
  </si>
  <si>
    <t>乳び性腹水</t>
  </si>
  <si>
    <t>注射部位反応</t>
  </si>
  <si>
    <t>門脈血栓症</t>
  </si>
  <si>
    <t>感染性結膜炎</t>
  </si>
  <si>
    <t>消化管ストーマ壊死</t>
  </si>
  <si>
    <t>コレステロール高値</t>
  </si>
  <si>
    <t>低アルブミン血症</t>
  </si>
  <si>
    <t>関節滲出液</t>
  </si>
  <si>
    <t>浮動性めまい</t>
  </si>
  <si>
    <t>人格変化</t>
  </si>
  <si>
    <t>頻尿</t>
  </si>
  <si>
    <t>月経過多</t>
  </si>
  <si>
    <t>しゃっくり</t>
  </si>
  <si>
    <t>脂肪肥大症</t>
  </si>
  <si>
    <t>血管炎</t>
  </si>
  <si>
    <t>心筋炎</t>
  </si>
  <si>
    <t>網膜剥離</t>
  </si>
  <si>
    <t>大腸炎</t>
  </si>
  <si>
    <t>限局性浮腫</t>
  </si>
  <si>
    <t>類洞閉塞症候群</t>
  </si>
  <si>
    <t>角膜感染</t>
  </si>
  <si>
    <t>股関節部骨折</t>
  </si>
  <si>
    <t>CPK増加</t>
  </si>
  <si>
    <t>低カルシウム血症</t>
  </si>
  <si>
    <t>関節可動域低下</t>
  </si>
  <si>
    <t>構語障害</t>
  </si>
  <si>
    <t>精神病</t>
  </si>
  <si>
    <t>尿失禁</t>
  </si>
  <si>
    <t>乳頭変形</t>
  </si>
  <si>
    <t>嗄声</t>
  </si>
  <si>
    <t>爪の変化</t>
  </si>
  <si>
    <t>血管障害、その他（具体的に記載    ）</t>
  </si>
  <si>
    <t>動悸</t>
  </si>
  <si>
    <t>網膜裂孔</t>
  </si>
  <si>
    <t>結腸瘻</t>
  </si>
  <si>
    <t>倦怠感</t>
  </si>
  <si>
    <t>肝胆道系障害、その他（具体的に記載    ）</t>
  </si>
  <si>
    <t>脳神経感染</t>
  </si>
  <si>
    <t>注入に伴う反応</t>
  </si>
  <si>
    <t>クレアチニン増加</t>
  </si>
  <si>
    <t>低血糖</t>
  </si>
  <si>
    <t>頚椎関節可動域低下</t>
  </si>
  <si>
    <t>異常感覚</t>
  </si>
  <si>
    <t>落ち着きのなさ</t>
  </si>
  <si>
    <t>尿閉</t>
  </si>
  <si>
    <t>精子減少症</t>
  </si>
  <si>
    <t>低酸素症</t>
  </si>
  <si>
    <t>爪変色</t>
  </si>
  <si>
    <t>発作性心房頻脈</t>
  </si>
  <si>
    <t>網膜血管障害</t>
  </si>
  <si>
    <t>結腸出血</t>
  </si>
  <si>
    <t>多臓器不全</t>
  </si>
  <si>
    <t>サイトメガロウイルス感染再燃</t>
  </si>
  <si>
    <t>頚動脈損傷</t>
  </si>
  <si>
    <t>駆出率減少</t>
  </si>
  <si>
    <t>低カリウム血症</t>
  </si>
  <si>
    <t>腰椎関節可動域低下</t>
  </si>
  <si>
    <t>味覚不全</t>
    <rPh sb="0" eb="4">
      <t>ミカクフゼン</t>
    </rPh>
    <phoneticPr fontId="4"/>
  </si>
  <si>
    <t>自殺念慮</t>
  </si>
  <si>
    <t>尿路閉塞</t>
  </si>
  <si>
    <t>卵巣出血</t>
  </si>
  <si>
    <t>喉頭浮腫</t>
  </si>
  <si>
    <t>爪脱落</t>
  </si>
  <si>
    <t>心嚢液貯留</t>
  </si>
  <si>
    <t>網膜症</t>
  </si>
  <si>
    <t>結腸閉塞</t>
  </si>
  <si>
    <t>頚部浮腫</t>
  </si>
  <si>
    <t>医療機器関連感染</t>
  </si>
  <si>
    <t>下大静脈損傷</t>
  </si>
  <si>
    <t>心電図QT補正間隔延長</t>
  </si>
  <si>
    <t>低マグネシウム血症</t>
  </si>
  <si>
    <t>脊柱後弯症</t>
  </si>
  <si>
    <t>不全失語症</t>
  </si>
  <si>
    <t>自殺企図</t>
  </si>
  <si>
    <t>尿路痛</t>
  </si>
  <si>
    <t>卵巣破裂</t>
  </si>
  <si>
    <t>喉頭瘻</t>
  </si>
  <si>
    <t>爪線状隆起</t>
  </si>
  <si>
    <t>心膜タンポナーデ</t>
  </si>
  <si>
    <t>強膜障害</t>
  </si>
  <si>
    <t>結腸穿孔</t>
  </si>
  <si>
    <t>非心臓性胸痛</t>
  </si>
  <si>
    <t>十二指腸感染</t>
  </si>
  <si>
    <t>頚静脈損傷</t>
  </si>
  <si>
    <t>心電図異常Ｔ波</t>
  </si>
  <si>
    <t>低ナトリウム血症</t>
  </si>
  <si>
    <t>脊柱前弯症</t>
  </si>
  <si>
    <t>脳浮腫</t>
  </si>
  <si>
    <t>精神障害、その他（具体的に記載    ）</t>
  </si>
  <si>
    <t>尿意切迫</t>
  </si>
  <si>
    <t>排卵痛</t>
  </si>
  <si>
    <t>喉頭出血</t>
  </si>
  <si>
    <t>皮膚疼痛</t>
  </si>
  <si>
    <t>心膜炎</t>
  </si>
  <si>
    <t>ぶどう膜炎</t>
  </si>
  <si>
    <t>結腸狭窄</t>
  </si>
  <si>
    <t>疼痛</t>
  </si>
  <si>
    <t>感染性脳炎</t>
  </si>
  <si>
    <t>上大静脈損傷</t>
  </si>
  <si>
    <t>フィブリノゲン減少</t>
  </si>
  <si>
    <t>低リン酸血症</t>
  </si>
  <si>
    <t>筋痙攣</t>
  </si>
  <si>
    <t>脳症</t>
  </si>
  <si>
    <t>尿変色</t>
  </si>
  <si>
    <t>骨盤底筋力低下</t>
  </si>
  <si>
    <t>喉頭の炎症</t>
  </si>
  <si>
    <t>手掌・足底発赤知覚不全症候群</t>
  </si>
  <si>
    <t>肺動脈弁疾患</t>
  </si>
  <si>
    <t>視覚低下</t>
  </si>
  <si>
    <t>結腸潰瘍</t>
  </si>
  <si>
    <t>突然死NOS</t>
  </si>
  <si>
    <t>感染性脳脊髄炎</t>
  </si>
  <si>
    <t>腸管ストーマ部漏出</t>
  </si>
  <si>
    <t>努力呼気量減少</t>
  </si>
  <si>
    <t>鉄過剰</t>
  </si>
  <si>
    <t>下肢筋力低下</t>
  </si>
  <si>
    <t>錐体外路障害</t>
  </si>
  <si>
    <t>腎および尿路障害、その他（具体的に記載    ）</t>
  </si>
  <si>
    <t>骨盤痛</t>
  </si>
  <si>
    <t>喉頭粘膜炎</t>
  </si>
  <si>
    <t>光線過敏症</t>
  </si>
  <si>
    <t>拘束性心筋症</t>
  </si>
  <si>
    <t>硝子体出血</t>
  </si>
  <si>
    <t>便秘</t>
  </si>
  <si>
    <t>ワクチン接種部位リンパ節腫脹</t>
  </si>
  <si>
    <t>感染性心内膜炎</t>
  </si>
  <si>
    <t>腸管ストーマ閉塞</t>
  </si>
  <si>
    <t>GGT増加</t>
  </si>
  <si>
    <t>肥満</t>
  </si>
  <si>
    <t>体幹筋力低下</t>
  </si>
  <si>
    <t>顔面筋脱力</t>
  </si>
  <si>
    <t>陰茎痛</t>
  </si>
  <si>
    <t>喉頭閉塞</t>
  </si>
  <si>
    <t>そう痒症</t>
  </si>
  <si>
    <t>右室機能不全</t>
  </si>
  <si>
    <t>流涙</t>
  </si>
  <si>
    <t>齲歯</t>
  </si>
  <si>
    <t>一般・全身障害および投与部位の状態、その他（具体的に記載    ）</t>
  </si>
  <si>
    <t>眼内炎</t>
  </si>
  <si>
    <t>腸管ストーマ部出血</t>
  </si>
  <si>
    <t>成長ホルモン異常</t>
  </si>
  <si>
    <t>腫瘍崩壊症候群</t>
  </si>
  <si>
    <t>上肢筋力低下</t>
  </si>
  <si>
    <t>顔面神経障害</t>
  </si>
  <si>
    <t>会陰痛</t>
  </si>
  <si>
    <t>喉頭狭窄</t>
  </si>
  <si>
    <t>紫斑</t>
  </si>
  <si>
    <t>洞不全症候群</t>
  </si>
  <si>
    <t>眼障害、その他（具体的に記載    ）</t>
  </si>
  <si>
    <t>下痢</t>
  </si>
  <si>
    <t>感染性小腸結腸炎</t>
  </si>
  <si>
    <t>術中動脈損傷</t>
  </si>
  <si>
    <t>ハプトグロビン減少</t>
  </si>
  <si>
    <t>代謝および栄養障害、その他（具体的に記載    ）</t>
  </si>
  <si>
    <t>筋骨格変形</t>
  </si>
  <si>
    <t>舌咽神経障害</t>
  </si>
  <si>
    <t>早発閉経</t>
  </si>
  <si>
    <t>咽喉頭知覚不全</t>
  </si>
  <si>
    <t>ざ瘡様皮疹</t>
  </si>
  <si>
    <t>洞性徐脈</t>
  </si>
  <si>
    <t>口内乾燥</t>
  </si>
  <si>
    <t>エプスタイン・バーウイルス感染再燃</t>
  </si>
  <si>
    <t>術中乳房損傷</t>
  </si>
  <si>
    <t>ヘモグロビン増加</t>
  </si>
  <si>
    <t>筋肉痛</t>
  </si>
  <si>
    <t>ギラン・バレー症候群</t>
  </si>
  <si>
    <t>前立腺出血</t>
  </si>
  <si>
    <t>喉頭痙攣</t>
  </si>
  <si>
    <t>斑状丘疹状皮疹</t>
  </si>
  <si>
    <t>洞性頻脈</t>
  </si>
  <si>
    <t>十二指腸瘻</t>
  </si>
  <si>
    <t>食道感染</t>
  </si>
  <si>
    <t>術中心臓損傷</t>
  </si>
  <si>
    <t>INR増加</t>
  </si>
  <si>
    <t>筋炎</t>
  </si>
  <si>
    <t>頭痛</t>
  </si>
  <si>
    <t>前立腺閉塞</t>
  </si>
  <si>
    <t>縦隔出血</t>
  </si>
  <si>
    <t>頭皮痛</t>
  </si>
  <si>
    <t>上室性頻脈</t>
  </si>
  <si>
    <t>十二指腸出血</t>
  </si>
  <si>
    <t>眼感染</t>
  </si>
  <si>
    <t>術中耳部損傷</t>
  </si>
  <si>
    <t>リパーゼ増加</t>
  </si>
  <si>
    <t>頚部痛</t>
  </si>
  <si>
    <t>水頭症</t>
  </si>
  <si>
    <t>前立腺痛</t>
  </si>
  <si>
    <t>鼻閉</t>
  </si>
  <si>
    <t>皮膚萎縮</t>
  </si>
  <si>
    <t>三尖弁疾患</t>
  </si>
  <si>
    <t>十二指腸閉塞</t>
  </si>
  <si>
    <t>毛包炎</t>
  </si>
  <si>
    <t>術中内分泌系損傷</t>
  </si>
  <si>
    <t>リンパ球数減少</t>
  </si>
  <si>
    <t>頚部軟部組織壊死</t>
  </si>
  <si>
    <t>過眠症</t>
  </si>
  <si>
    <t>陰嚢痛</t>
  </si>
  <si>
    <t>口腔咽頭痛</t>
  </si>
  <si>
    <t>皮膚色素過剰</t>
  </si>
  <si>
    <t>心室性不整脈</t>
  </si>
  <si>
    <t>十二指腸穿孔</t>
  </si>
  <si>
    <t>真菌血症</t>
  </si>
  <si>
    <t>術中消化管損傷</t>
  </si>
  <si>
    <t>リンパ球数増加</t>
  </si>
  <si>
    <t>骨壊死</t>
  </si>
  <si>
    <t>舌下神経障害</t>
  </si>
  <si>
    <t>精索出血</t>
  </si>
  <si>
    <t>咽頭瘻</t>
  </si>
  <si>
    <t>皮膚色素減少</t>
  </si>
  <si>
    <t>心室細動</t>
  </si>
  <si>
    <t>十二指腸狭窄</t>
  </si>
  <si>
    <t>胆嚢感染</t>
  </si>
  <si>
    <t>術中頭頚部損傷</t>
  </si>
  <si>
    <t>好中球数減少</t>
  </si>
  <si>
    <t>顎骨壊死</t>
  </si>
  <si>
    <t>頭蓋内出血</t>
  </si>
  <si>
    <t>精索閉塞</t>
  </si>
  <si>
    <t>咽頭出血</t>
  </si>
  <si>
    <t>皮膚硬結</t>
  </si>
  <si>
    <t>心室性頻脈</t>
  </si>
  <si>
    <t>十二指腸潰瘍</t>
  </si>
  <si>
    <t>歯肉感染</t>
  </si>
  <si>
    <t>術中出血</t>
  </si>
  <si>
    <t>膵酵素減少</t>
  </si>
  <si>
    <t>骨粗鬆症</t>
  </si>
  <si>
    <t>脳血管虚血</t>
  </si>
  <si>
    <t>精巣障害</t>
  </si>
  <si>
    <t>咽頭粘膜炎</t>
  </si>
  <si>
    <t>皮膚潰瘍形成</t>
  </si>
  <si>
    <t>心臓障害、その他（具体的に記載    ）</t>
  </si>
  <si>
    <t>消化不良</t>
  </si>
  <si>
    <t>肝感染</t>
  </si>
  <si>
    <t>術中肝胆道系損傷</t>
  </si>
  <si>
    <t>血小板数減少</t>
  </si>
  <si>
    <t>四肢痛</t>
  </si>
  <si>
    <t>嗜眠</t>
  </si>
  <si>
    <t>精巣出血</t>
  </si>
  <si>
    <t>咽頭壊死</t>
  </si>
  <si>
    <t>スティーヴンス・ジョンソン症候群</t>
  </si>
  <si>
    <t>嚥下障害</t>
  </si>
  <si>
    <t>Ｂ型肝炎再活性化</t>
  </si>
  <si>
    <t>術中筋骨格系損傷</t>
  </si>
  <si>
    <t>血清アミラーゼ増加</t>
  </si>
  <si>
    <t>骨盤軟部組織壊死</t>
  </si>
  <si>
    <t>白質脳症</t>
  </si>
  <si>
    <t>精巣痛</t>
  </si>
  <si>
    <t>咽頭狭窄</t>
  </si>
  <si>
    <t>皮下気腫</t>
  </si>
  <si>
    <t>腸炎</t>
  </si>
  <si>
    <t>ウイルス性肝炎</t>
  </si>
  <si>
    <t>術中神経系損傷</t>
  </si>
  <si>
    <t>甲状腺刺激ホルモン増加</t>
  </si>
  <si>
    <t>横紋筋融解症</t>
  </si>
  <si>
    <t>記憶障害</t>
  </si>
  <si>
    <t>子宮瘻</t>
  </si>
  <si>
    <t>咽喉頭疼痛</t>
  </si>
  <si>
    <t>毛細血管拡張症</t>
  </si>
  <si>
    <t>腸膀胱瘻</t>
  </si>
  <si>
    <t>単純ヘルペス再燃</t>
  </si>
  <si>
    <t>術中眼損傷</t>
  </si>
  <si>
    <t>尿量減少</t>
  </si>
  <si>
    <t>肩回旋筋腱板損傷</t>
  </si>
  <si>
    <t>髄膜症</t>
  </si>
  <si>
    <t>子宮出血</t>
  </si>
  <si>
    <t>胸水</t>
  </si>
  <si>
    <t>中毒性表皮壊死融解症</t>
  </si>
  <si>
    <t>食道瘻</t>
  </si>
  <si>
    <t>感染性筋炎</t>
  </si>
  <si>
    <t>術中腎損傷</t>
  </si>
  <si>
    <t>肺活量異常</t>
  </si>
  <si>
    <t>側弯症</t>
  </si>
  <si>
    <t>不随意運動</t>
  </si>
  <si>
    <t>子宮閉塞</t>
  </si>
  <si>
    <t>胸腔内出血</t>
  </si>
  <si>
    <t>蕁麻疹</t>
  </si>
  <si>
    <t>食道出血</t>
  </si>
  <si>
    <t>関節の感染</t>
  </si>
  <si>
    <t>術中生殖器系損傷</t>
  </si>
  <si>
    <t>体重増加</t>
  </si>
  <si>
    <t>下肢軟部組織壊死</t>
  </si>
  <si>
    <t>左側筋力低下</t>
  </si>
  <si>
    <t>子宮痛</t>
  </si>
  <si>
    <t>胸膜痛</t>
  </si>
  <si>
    <t>皮膚および皮下組織障害、その他（具体的に記載    ）</t>
  </si>
  <si>
    <t>食道壊死</t>
  </si>
  <si>
    <t>腎感染</t>
  </si>
  <si>
    <t>術中呼吸器系損傷</t>
  </si>
  <si>
    <t>体重減少</t>
  </si>
  <si>
    <t>上肢軟部組織壊死</t>
  </si>
  <si>
    <t>右側筋力低下</t>
  </si>
  <si>
    <t>腟分泌物</t>
  </si>
  <si>
    <t>肺臓炎</t>
  </si>
  <si>
    <t>食道閉塞症</t>
  </si>
  <si>
    <t>喉頭炎</t>
  </si>
  <si>
    <t>術中脾臓損傷</t>
  </si>
  <si>
    <t>白血球減少</t>
  </si>
  <si>
    <t>表在軟部組織線維化</t>
  </si>
  <si>
    <t>重症筋無力症</t>
  </si>
  <si>
    <t>腟乾燥</t>
  </si>
  <si>
    <t>気胸</t>
  </si>
  <si>
    <t>食道痛</t>
  </si>
  <si>
    <t>口唇感染</t>
  </si>
  <si>
    <t>術中尿路損傷</t>
  </si>
  <si>
    <t>臨床検査、その他（具体的に記載    ）</t>
  </si>
  <si>
    <t>開口障害</t>
  </si>
  <si>
    <t>神経痛</t>
  </si>
  <si>
    <t>腟瘻</t>
  </si>
  <si>
    <t>後鼻漏</t>
  </si>
  <si>
    <t>食道穿孔</t>
  </si>
  <si>
    <t>肺感染</t>
  </si>
  <si>
    <t>術中静脈損傷</t>
  </si>
  <si>
    <t>肢長不一致</t>
  </si>
  <si>
    <t>眼振</t>
  </si>
  <si>
    <t>腟出血</t>
  </si>
  <si>
    <t>湿性咳嗽</t>
  </si>
  <si>
    <t>食道狭窄</t>
  </si>
  <si>
    <t>リンパ節感染</t>
  </si>
  <si>
    <t>腎吻合部漏出</t>
  </si>
  <si>
    <t>筋骨格系および結合組織障害、その他（具体的に記載    ）</t>
  </si>
  <si>
    <t>動眼神経障害</t>
  </si>
  <si>
    <t>腟の炎症</t>
  </si>
  <si>
    <t>肺水腫</t>
  </si>
  <si>
    <t>食道潰瘍</t>
  </si>
  <si>
    <t>縦隔感染</t>
  </si>
  <si>
    <t>大腸吻合部漏出</t>
  </si>
  <si>
    <t>嗅神経障害</t>
  </si>
  <si>
    <t>腟閉塞</t>
  </si>
  <si>
    <t>肺線維症</t>
  </si>
  <si>
    <t>食道静脈瘤出血</t>
  </si>
  <si>
    <t>髄膜炎</t>
  </si>
  <si>
    <t>膵吻合部漏出</t>
  </si>
  <si>
    <t>錯感覚</t>
  </si>
  <si>
    <t>腟痛</t>
  </si>
  <si>
    <t>肺瘻</t>
  </si>
  <si>
    <t>食道炎</t>
  </si>
  <si>
    <t>粘膜感染</t>
  </si>
  <si>
    <t>咽頭吻合部漏出</t>
  </si>
  <si>
    <t>末梢性運動ニューロパチー</t>
  </si>
  <si>
    <t>腟穿孔</t>
  </si>
  <si>
    <t>肺高血圧症</t>
  </si>
  <si>
    <t>便失禁</t>
  </si>
  <si>
    <t>脊髄炎</t>
  </si>
  <si>
    <t>術後出血</t>
  </si>
  <si>
    <t>末梢性感覚ニューロパチー</t>
  </si>
  <si>
    <t>腟狭窄</t>
  </si>
  <si>
    <t>呼吸不全</t>
  </si>
  <si>
    <t>鼓腸</t>
  </si>
  <si>
    <t>爪感染</t>
  </si>
  <si>
    <t>術後胸部処置合併症</t>
  </si>
  <si>
    <t>幻痛</t>
  </si>
  <si>
    <t>生殖系および乳房障害、その他（具体的に記載    ）</t>
  </si>
  <si>
    <t>レチノイン酸症候群</t>
  </si>
  <si>
    <t>胃瘻</t>
  </si>
  <si>
    <t>外耳炎</t>
  </si>
  <si>
    <t>腸管ストーマ脱出</t>
  </si>
  <si>
    <t>失神寸前の状態</t>
  </si>
  <si>
    <t>鼻漏</t>
  </si>
  <si>
    <t>胃出血</t>
  </si>
  <si>
    <t>中耳炎</t>
  </si>
  <si>
    <t>ウロストミー部脱出</t>
  </si>
  <si>
    <t>錐体路症候群</t>
  </si>
  <si>
    <t>副鼻腔障害</t>
  </si>
  <si>
    <t>胃壊死</t>
  </si>
  <si>
    <t>卵巣感染</t>
  </si>
  <si>
    <t>放射線照射リコール反応（皮膚科的）</t>
  </si>
  <si>
    <t>神経根炎</t>
  </si>
  <si>
    <t>副鼻腔痛</t>
  </si>
  <si>
    <t>胃穿孔</t>
  </si>
  <si>
    <t>膵感染</t>
  </si>
  <si>
    <t>直腸吻合部漏出</t>
  </si>
  <si>
    <t>反回神経麻痺</t>
  </si>
  <si>
    <t>睡眠時無呼吸</t>
  </si>
  <si>
    <t>胃狭窄</t>
  </si>
  <si>
    <t>丘疹膿疱性皮疹</t>
  </si>
  <si>
    <t>漿液腫</t>
  </si>
  <si>
    <t>可逆性後白質脳症症候群</t>
  </si>
  <si>
    <t>くしゃみ</t>
  </si>
  <si>
    <t>胃潰瘍</t>
  </si>
  <si>
    <t>爪囲炎</t>
  </si>
  <si>
    <t>小腸吻合部漏出</t>
  </si>
  <si>
    <t>痙攣発作</t>
  </si>
  <si>
    <t>咽喉痛</t>
  </si>
  <si>
    <t>胃炎</t>
  </si>
  <si>
    <t>骨盤内感染</t>
  </si>
  <si>
    <t>精索吻合部漏出</t>
  </si>
  <si>
    <t>傾眠</t>
  </si>
  <si>
    <t>上気道性喘鳴</t>
  </si>
  <si>
    <t>胃食道逆流性疾患</t>
  </si>
  <si>
    <t>陰茎感染</t>
  </si>
  <si>
    <t>脊椎骨折</t>
  </si>
  <si>
    <t>痙直</t>
  </si>
  <si>
    <t>気管瘻</t>
  </si>
  <si>
    <t>胃腸管瘻</t>
  </si>
  <si>
    <t>眼窩周囲感染</t>
  </si>
  <si>
    <t>消化管ストーマ狭窄</t>
  </si>
  <si>
    <t>脊髄圧迫</t>
  </si>
  <si>
    <t>気管粘膜炎</t>
  </si>
  <si>
    <t>消化器痛</t>
  </si>
  <si>
    <t>末梢神経感染</t>
  </si>
  <si>
    <t>吻合部潰瘍</t>
  </si>
  <si>
    <t>脳卒中</t>
  </si>
  <si>
    <t>気管狭窄</t>
  </si>
  <si>
    <t>胃不全麻痺</t>
  </si>
  <si>
    <t>腹膜感染</t>
  </si>
  <si>
    <t>気管出血</t>
  </si>
  <si>
    <t>失神</t>
  </si>
  <si>
    <t>音声変調</t>
  </si>
  <si>
    <t>歯肉痛</t>
  </si>
  <si>
    <t>咽頭炎</t>
  </si>
  <si>
    <t>気管閉塞</t>
  </si>
  <si>
    <t>腱反射減退</t>
  </si>
  <si>
    <t>喘鳴</t>
  </si>
  <si>
    <t>痔出血</t>
  </si>
  <si>
    <t>感染性静脈炎</t>
  </si>
  <si>
    <t>気管切開部位出血</t>
  </si>
  <si>
    <t>一過性脳虚血発作</t>
  </si>
  <si>
    <t>呼吸器、胸郭および縦隔障害、その他（具体的に記載    ）</t>
  </si>
  <si>
    <t>痔核</t>
  </si>
  <si>
    <t>胸膜感染</t>
  </si>
  <si>
    <t>尿管吻合部漏出</t>
  </si>
  <si>
    <t>振戦</t>
  </si>
  <si>
    <t>回腸瘻</t>
  </si>
  <si>
    <t>前立腺感染</t>
  </si>
  <si>
    <t>尿道吻合部漏出</t>
  </si>
  <si>
    <t>三叉神経障害</t>
  </si>
  <si>
    <t>回腸出血</t>
  </si>
  <si>
    <t>膿疱性皮疹</t>
  </si>
  <si>
    <t>ウロストミー部漏出</t>
  </si>
  <si>
    <t>滑車神経障害</t>
  </si>
  <si>
    <t>回腸閉塞</t>
  </si>
  <si>
    <t>感染性鼻炎</t>
  </si>
  <si>
    <t>ウロストミー部閉塞</t>
  </si>
  <si>
    <t>迷走神経障害</t>
  </si>
  <si>
    <t>回腸穿孔</t>
  </si>
  <si>
    <t>唾液腺感染</t>
  </si>
  <si>
    <t>ウロストミー部出血</t>
  </si>
  <si>
    <t>血管迷走神経性反応</t>
  </si>
  <si>
    <t>回腸狭窄</t>
  </si>
  <si>
    <t>陰嚢感染</t>
  </si>
  <si>
    <t>ウロストミー部狭窄</t>
  </si>
  <si>
    <t>神経系障害、その他（具体的に記載    ）</t>
  </si>
  <si>
    <t>回腸潰瘍</t>
  </si>
  <si>
    <t>敗血症</t>
  </si>
  <si>
    <t>子宮吻合部漏出</t>
  </si>
  <si>
    <t>イレウス</t>
  </si>
  <si>
    <t>帯状疱疹</t>
  </si>
  <si>
    <t>子宮穿孔</t>
  </si>
  <si>
    <t>腹腔内出血</t>
  </si>
  <si>
    <t>副鼻腔炎</t>
  </si>
  <si>
    <t>ワクチン接種合併症</t>
  </si>
  <si>
    <t>空腸瘻</t>
  </si>
  <si>
    <t>皮膚感染</t>
  </si>
  <si>
    <t>腟吻合部漏出</t>
  </si>
  <si>
    <t>空腸出血</t>
  </si>
  <si>
    <t>小腸感染</t>
  </si>
  <si>
    <t>精管吻合部漏出</t>
  </si>
  <si>
    <t>空腸閉塞</t>
  </si>
  <si>
    <t>軟部組織感染</t>
  </si>
  <si>
    <t>血管確保合併症</t>
  </si>
  <si>
    <t>空腸穿孔</t>
  </si>
  <si>
    <t>脾感染</t>
  </si>
  <si>
    <t>静脈損傷</t>
  </si>
  <si>
    <t>空腸狭窄</t>
  </si>
  <si>
    <t>ストーマ部感染</t>
  </si>
  <si>
    <t>創合併症</t>
  </si>
  <si>
    <t>空腸潰瘍</t>
  </si>
  <si>
    <t>カンジダ症</t>
  </si>
  <si>
    <t>創離開</t>
  </si>
  <si>
    <t>口唇痛</t>
  </si>
  <si>
    <t>歯感染</t>
  </si>
  <si>
    <t>手首関節骨折</t>
  </si>
  <si>
    <t>下部消化管出血</t>
  </si>
  <si>
    <t>気管炎</t>
  </si>
  <si>
    <t>傷害、中毒および処置合併症、その他（具体的に記載    ）</t>
  </si>
  <si>
    <t>吸収不良</t>
  </si>
  <si>
    <t>上気道感染</t>
  </si>
  <si>
    <t>口腔粘膜炎</t>
  </si>
  <si>
    <t>尿道感染</t>
  </si>
  <si>
    <t>悪心</t>
  </si>
  <si>
    <t>尿路感染</t>
  </si>
  <si>
    <t>胃閉塞</t>
  </si>
  <si>
    <t>子宮感染</t>
  </si>
  <si>
    <t>口腔瘻</t>
  </si>
  <si>
    <t>腟感染</t>
  </si>
  <si>
    <t>口腔知覚不全</t>
  </si>
  <si>
    <t>ウイルス血症</t>
  </si>
  <si>
    <t>口腔内出血</t>
  </si>
  <si>
    <t>外陰部感染</t>
  </si>
  <si>
    <t>口腔内痛</t>
  </si>
  <si>
    <t>創傷感染</t>
  </si>
  <si>
    <t>膵管狭窄</t>
  </si>
  <si>
    <t>感染症および寄生虫症、その他（具体的に記載    ）</t>
  </si>
  <si>
    <t>膵瘻</t>
  </si>
  <si>
    <t>膵臓出血</t>
  </si>
  <si>
    <t>膵壊死</t>
  </si>
  <si>
    <t>膵炎</t>
  </si>
  <si>
    <t>歯周病</t>
  </si>
  <si>
    <t>腹膜壊死</t>
  </si>
  <si>
    <t>直腸炎</t>
  </si>
  <si>
    <t>直腸裂</t>
  </si>
  <si>
    <t>直腸瘻</t>
  </si>
  <si>
    <t>直腸出血</t>
  </si>
  <si>
    <t>直腸粘膜炎</t>
  </si>
  <si>
    <t>直腸壊死</t>
  </si>
  <si>
    <t>直腸閉塞</t>
  </si>
  <si>
    <t>直腸痛</t>
  </si>
  <si>
    <t>直腸穿孔</t>
  </si>
  <si>
    <t>直腸狭窄</t>
  </si>
  <si>
    <t>直腸潰瘍</t>
  </si>
  <si>
    <t>後腹膜出血</t>
  </si>
  <si>
    <t>唾液管の炎症</t>
  </si>
  <si>
    <t>唾液腺瘻</t>
  </si>
  <si>
    <t>小腸粘膜炎</t>
  </si>
  <si>
    <t>小腸閉塞</t>
  </si>
  <si>
    <t>小腸穿孔</t>
  </si>
  <si>
    <t>小腸狭窄</t>
  </si>
  <si>
    <t>小腸潰瘍</t>
  </si>
  <si>
    <t>胃痛</t>
  </si>
  <si>
    <t>歯の発育障害</t>
  </si>
  <si>
    <t>歯の変色</t>
  </si>
  <si>
    <t>歯痛</t>
  </si>
  <si>
    <t>盲腸炎</t>
  </si>
  <si>
    <t>上部消化管出血</t>
  </si>
  <si>
    <t>内臓動脈虚血</t>
  </si>
  <si>
    <t>嘔吐</t>
  </si>
  <si>
    <t>胃腸障害、その他（具体的に記載    ）</t>
  </si>
  <si>
    <t>最悪Grade</t>
    <rPh sb="0" eb="2">
      <t>サイアク</t>
    </rPh>
    <phoneticPr fontId="4"/>
  </si>
  <si>
    <t>Grade3</t>
    <phoneticPr fontId="4"/>
  </si>
  <si>
    <t>Grade4</t>
  </si>
  <si>
    <t>Grade5</t>
  </si>
  <si>
    <t>治療方針</t>
    <rPh sb="0" eb="2">
      <t>チリョウ</t>
    </rPh>
    <rPh sb="2" eb="4">
      <t>ホウシン</t>
    </rPh>
    <phoneticPr fontId="4"/>
  </si>
  <si>
    <t>治験</t>
    <rPh sb="0" eb="2">
      <t>チケン</t>
    </rPh>
    <phoneticPr fontId="4"/>
  </si>
  <si>
    <t>先進医療B</t>
    <rPh sb="0" eb="2">
      <t>センシン</t>
    </rPh>
    <rPh sb="2" eb="4">
      <t>イリョウ</t>
    </rPh>
    <phoneticPr fontId="4"/>
  </si>
  <si>
    <t>患者申出療養</t>
    <rPh sb="0" eb="2">
      <t>カンジャ</t>
    </rPh>
    <rPh sb="2" eb="3">
      <t>モウ</t>
    </rPh>
    <rPh sb="3" eb="4">
      <t>デ</t>
    </rPh>
    <rPh sb="4" eb="6">
      <t>リョウヨウ</t>
    </rPh>
    <phoneticPr fontId="4"/>
  </si>
  <si>
    <t>その他の適応外</t>
    <rPh sb="2" eb="3">
      <t>ホカ</t>
    </rPh>
    <rPh sb="4" eb="6">
      <t>テキオウ</t>
    </rPh>
    <rPh sb="6" eb="7">
      <t>ガイ</t>
    </rPh>
    <phoneticPr fontId="4"/>
  </si>
  <si>
    <t>適応内</t>
    <rPh sb="0" eb="2">
      <t>テキオウ</t>
    </rPh>
    <rPh sb="2" eb="3">
      <t>ウチ</t>
    </rPh>
    <phoneticPr fontId="4"/>
  </si>
  <si>
    <t>BSC</t>
    <phoneticPr fontId="4"/>
  </si>
  <si>
    <t>単位</t>
    <rPh sb="0" eb="2">
      <t>タンイ</t>
    </rPh>
    <phoneticPr fontId="4"/>
  </si>
  <si>
    <t>mg/body</t>
    <phoneticPr fontId="4"/>
  </si>
  <si>
    <t>mg/m2</t>
    <phoneticPr fontId="4"/>
  </si>
  <si>
    <t>mg/kg</t>
    <phoneticPr fontId="4"/>
  </si>
  <si>
    <t>IU/body</t>
    <phoneticPr fontId="4"/>
  </si>
  <si>
    <t>用法</t>
    <rPh sb="0" eb="2">
      <t>ヨウホウ</t>
    </rPh>
    <phoneticPr fontId="4"/>
  </si>
  <si>
    <t>経口</t>
    <rPh sb="0" eb="2">
      <t>ケイコウ</t>
    </rPh>
    <phoneticPr fontId="4"/>
  </si>
  <si>
    <t>静注</t>
    <rPh sb="0" eb="1">
      <t>セイ</t>
    </rPh>
    <rPh sb="1" eb="2">
      <t>チュウ</t>
    </rPh>
    <phoneticPr fontId="4"/>
  </si>
  <si>
    <t>点滴静注</t>
    <rPh sb="0" eb="2">
      <t>テンテキ</t>
    </rPh>
    <rPh sb="2" eb="3">
      <t>セイ</t>
    </rPh>
    <rPh sb="3" eb="4">
      <t>チュウ</t>
    </rPh>
    <phoneticPr fontId="4"/>
  </si>
  <si>
    <t>皮下</t>
    <rPh sb="0" eb="2">
      <t>ヒカ</t>
    </rPh>
    <phoneticPr fontId="4"/>
  </si>
  <si>
    <t>筋注</t>
    <rPh sb="0" eb="1">
      <t>スジ</t>
    </rPh>
    <rPh sb="1" eb="2">
      <t>チュウ</t>
    </rPh>
    <phoneticPr fontId="4"/>
  </si>
  <si>
    <t>動注</t>
    <rPh sb="0" eb="1">
      <t>ウゴ</t>
    </rPh>
    <rPh sb="1" eb="2">
      <t>チュウ</t>
    </rPh>
    <phoneticPr fontId="4"/>
  </si>
  <si>
    <t>SD</t>
    <phoneticPr fontId="4"/>
  </si>
  <si>
    <t>PD</t>
    <phoneticPr fontId="4"/>
  </si>
  <si>
    <t>Grade3</t>
    <phoneticPr fontId="4"/>
  </si>
  <si>
    <t>転帰情報</t>
    <rPh sb="0" eb="2">
      <t>テンキ</t>
    </rPh>
    <rPh sb="2" eb="4">
      <t>ジョウホウ</t>
    </rPh>
    <phoneticPr fontId="4"/>
  </si>
  <si>
    <t>生存</t>
    <rPh sb="0" eb="2">
      <t>セイゾン</t>
    </rPh>
    <phoneticPr fontId="4"/>
  </si>
  <si>
    <t>死亡</t>
    <rPh sb="0" eb="2">
      <t>シボウ</t>
    </rPh>
    <phoneticPr fontId="4"/>
  </si>
  <si>
    <t>不明もしくは追跡不可</t>
    <rPh sb="0" eb="2">
      <t>フメイ</t>
    </rPh>
    <rPh sb="6" eb="8">
      <t>ツイセキ</t>
    </rPh>
    <rPh sb="8" eb="10">
      <t>フカ</t>
    </rPh>
    <phoneticPr fontId="4"/>
  </si>
  <si>
    <t>死亡原因</t>
    <rPh sb="0" eb="2">
      <t>シボウ</t>
    </rPh>
    <rPh sb="2" eb="4">
      <t>ゲンイン</t>
    </rPh>
    <phoneticPr fontId="4"/>
  </si>
  <si>
    <t>原病死</t>
    <rPh sb="0" eb="1">
      <t>ゲン</t>
    </rPh>
    <rPh sb="1" eb="2">
      <t>ビョウ</t>
    </rPh>
    <rPh sb="2" eb="3">
      <t>シ</t>
    </rPh>
    <phoneticPr fontId="4"/>
  </si>
  <si>
    <t>他部位のがん死</t>
    <rPh sb="0" eb="1">
      <t>ホカ</t>
    </rPh>
    <rPh sb="1" eb="3">
      <t>ブイ</t>
    </rPh>
    <rPh sb="6" eb="7">
      <t>シ</t>
    </rPh>
    <phoneticPr fontId="4"/>
  </si>
  <si>
    <t>他病死</t>
    <rPh sb="0" eb="1">
      <t>ホカ</t>
    </rPh>
    <rPh sb="1" eb="3">
      <t>ビョウシ</t>
    </rPh>
    <phoneticPr fontId="4"/>
  </si>
  <si>
    <t>二重登録の有無</t>
    <phoneticPr fontId="4"/>
  </si>
  <si>
    <t>意思変更項目（各同意の変更）</t>
    <phoneticPr fontId="4"/>
  </si>
  <si>
    <r>
      <t>Adrenocortical Adenoma (ACA)_</t>
    </r>
    <r>
      <rPr>
        <sz val="9"/>
        <color rgb="FF000000"/>
        <rFont val="ＭＳ Ｐゴシック"/>
        <family val="3"/>
        <charset val="128"/>
      </rPr>
      <t>副腎皮質線種</t>
    </r>
    <phoneticPr fontId="14"/>
  </si>
  <si>
    <t>検体情報</t>
    <rPh sb="0" eb="2">
      <t>ケンタイ</t>
    </rPh>
    <rPh sb="2" eb="4">
      <t>ジョウホウ</t>
    </rPh>
    <phoneticPr fontId="4"/>
  </si>
  <si>
    <t>検査種別</t>
    <rPh sb="0" eb="2">
      <t>ケンサ</t>
    </rPh>
    <phoneticPr fontId="3"/>
  </si>
  <si>
    <t>検体採取方法</t>
    <phoneticPr fontId="3"/>
  </si>
  <si>
    <t>検体採取部位</t>
  </si>
  <si>
    <t>具体的な採取部位</t>
  </si>
  <si>
    <t>具体的な採取部位（その他の場合）</t>
    <rPh sb="11" eb="12">
      <t>ホカ</t>
    </rPh>
    <rPh sb="13" eb="15">
      <t>バアイ</t>
    </rPh>
    <phoneticPr fontId="3"/>
  </si>
  <si>
    <t>検体種別</t>
    <phoneticPr fontId="3"/>
  </si>
  <si>
    <t>患者背景情報</t>
    <rPh sb="0" eb="2">
      <t>カンジャ</t>
    </rPh>
    <rPh sb="2" eb="4">
      <t>ハイケイ</t>
    </rPh>
    <rPh sb="4" eb="6">
      <t>ジョウホウ</t>
    </rPh>
    <phoneticPr fontId="4"/>
  </si>
  <si>
    <t>診断日（YYYY/MM/DD)</t>
    <rPh sb="0" eb="2">
      <t>シンダン</t>
    </rPh>
    <rPh sb="2" eb="3">
      <t>ビ</t>
    </rPh>
    <phoneticPr fontId="4"/>
  </si>
  <si>
    <t>喫煙歴</t>
    <rPh sb="0" eb="2">
      <t>キツエン</t>
    </rPh>
    <rPh sb="2" eb="3">
      <t>レキ</t>
    </rPh>
    <phoneticPr fontId="4"/>
  </si>
  <si>
    <t>有無</t>
    <rPh sb="0" eb="2">
      <t>ウム</t>
    </rPh>
    <phoneticPr fontId="4"/>
  </si>
  <si>
    <t>喫煙年数</t>
    <rPh sb="0" eb="2">
      <t>キツエン</t>
    </rPh>
    <rPh sb="2" eb="4">
      <t>ネンスウ</t>
    </rPh>
    <phoneticPr fontId="4"/>
  </si>
  <si>
    <t>１日の本数</t>
    <rPh sb="1" eb="2">
      <t>ニチ</t>
    </rPh>
    <rPh sb="3" eb="5">
      <t>ホンスウ</t>
    </rPh>
    <phoneticPr fontId="4"/>
  </si>
  <si>
    <t>アルコール多飲の有無</t>
    <phoneticPr fontId="4"/>
  </si>
  <si>
    <t>ECOG PS</t>
  </si>
  <si>
    <t>重複がんの部位（第１階層）</t>
    <rPh sb="0" eb="2">
      <t>チョウフク</t>
    </rPh>
    <rPh sb="5" eb="7">
      <t>ブイ</t>
    </rPh>
    <rPh sb="8" eb="9">
      <t>ダイ</t>
    </rPh>
    <rPh sb="10" eb="12">
      <t>カイソウ</t>
    </rPh>
    <phoneticPr fontId="4"/>
  </si>
  <si>
    <t>（重複１）</t>
    <rPh sb="1" eb="3">
      <t>チョウフク</t>
    </rPh>
    <phoneticPr fontId="4"/>
  </si>
  <si>
    <t>（重複２）</t>
    <rPh sb="1" eb="3">
      <t>チョウフク</t>
    </rPh>
    <phoneticPr fontId="4"/>
  </si>
  <si>
    <t>（重複３）</t>
    <rPh sb="1" eb="3">
      <t>チョウフク</t>
    </rPh>
    <phoneticPr fontId="4"/>
  </si>
  <si>
    <t>（重複４）</t>
    <rPh sb="1" eb="3">
      <t>チョウフク</t>
    </rPh>
    <phoneticPr fontId="4"/>
  </si>
  <si>
    <t>（重複５）</t>
    <rPh sb="1" eb="3">
      <t>チョウフク</t>
    </rPh>
    <phoneticPr fontId="4"/>
  </si>
  <si>
    <t>（重複６）</t>
    <rPh sb="1" eb="3">
      <t>チョウフク</t>
    </rPh>
    <phoneticPr fontId="4"/>
  </si>
  <si>
    <t>（重複７）</t>
    <rPh sb="1" eb="3">
      <t>チョウフク</t>
    </rPh>
    <phoneticPr fontId="4"/>
  </si>
  <si>
    <t>（重複８）</t>
    <rPh sb="1" eb="3">
      <t>チョウフク</t>
    </rPh>
    <phoneticPr fontId="4"/>
  </si>
  <si>
    <t>重複がんの部位（第２階層）</t>
    <phoneticPr fontId="4"/>
  </si>
  <si>
    <t>重複がんの部位（第３階層）</t>
  </si>
  <si>
    <t>重複がんの部位（第４階層）</t>
  </si>
  <si>
    <t>重複がんの部位（第５階層）</t>
  </si>
  <si>
    <t>重複がんの部位（第６階層）</t>
  </si>
  <si>
    <t>重複がんの部位（第７階層）</t>
  </si>
  <si>
    <t>部位（その他の場合）</t>
    <rPh sb="0" eb="2">
      <t>ブイ</t>
    </rPh>
    <rPh sb="5" eb="6">
      <t>ホカ</t>
    </rPh>
    <rPh sb="7" eb="9">
      <t>バアイ</t>
    </rPh>
    <phoneticPr fontId="4"/>
  </si>
  <si>
    <t>活動性</t>
    <rPh sb="0" eb="3">
      <t>カツドウセイ</t>
    </rPh>
    <phoneticPr fontId="4"/>
  </si>
  <si>
    <t>多発がん（同一臓器）</t>
    <rPh sb="0" eb="2">
      <t>タハツ</t>
    </rPh>
    <rPh sb="5" eb="7">
      <t>ドウイツ</t>
    </rPh>
    <rPh sb="7" eb="9">
      <t>ゾウキ</t>
    </rPh>
    <phoneticPr fontId="4"/>
  </si>
  <si>
    <t>続柄</t>
    <rPh sb="0" eb="2">
      <t>ゾクガラ</t>
    </rPh>
    <phoneticPr fontId="4"/>
  </si>
  <si>
    <t>（家族歴２）</t>
    <rPh sb="1" eb="3">
      <t>カゾク</t>
    </rPh>
    <rPh sb="3" eb="4">
      <t>レキ</t>
    </rPh>
    <phoneticPr fontId="4"/>
  </si>
  <si>
    <t>（家族歴３）</t>
    <rPh sb="1" eb="3">
      <t>カゾク</t>
    </rPh>
    <rPh sb="3" eb="4">
      <t>レキ</t>
    </rPh>
    <phoneticPr fontId="4"/>
  </si>
  <si>
    <t>（家族歴４）</t>
    <rPh sb="1" eb="3">
      <t>カゾク</t>
    </rPh>
    <rPh sb="3" eb="4">
      <t>レキ</t>
    </rPh>
    <phoneticPr fontId="4"/>
  </si>
  <si>
    <t>（家族歴５）</t>
    <rPh sb="1" eb="3">
      <t>カゾク</t>
    </rPh>
    <rPh sb="3" eb="4">
      <t>レキ</t>
    </rPh>
    <phoneticPr fontId="4"/>
  </si>
  <si>
    <t>（家族歴６）</t>
    <rPh sb="1" eb="3">
      <t>カゾク</t>
    </rPh>
    <rPh sb="3" eb="4">
      <t>レキ</t>
    </rPh>
    <phoneticPr fontId="4"/>
  </si>
  <si>
    <t>（家族歴７）</t>
    <rPh sb="1" eb="3">
      <t>カゾク</t>
    </rPh>
    <rPh sb="3" eb="4">
      <t>レキ</t>
    </rPh>
    <phoneticPr fontId="4"/>
  </si>
  <si>
    <t>（家族歴８）</t>
    <rPh sb="1" eb="3">
      <t>カゾク</t>
    </rPh>
    <rPh sb="3" eb="4">
      <t>レキ</t>
    </rPh>
    <phoneticPr fontId="4"/>
  </si>
  <si>
    <t>多発がん活動性</t>
    <rPh sb="0" eb="2">
      <t>タハツ</t>
    </rPh>
    <rPh sb="4" eb="6">
      <t>カツドウ</t>
    </rPh>
    <rPh sb="6" eb="7">
      <t>セイ</t>
    </rPh>
    <phoneticPr fontId="4"/>
  </si>
  <si>
    <t>がん種情報</t>
    <rPh sb="2" eb="3">
      <t>タネ</t>
    </rPh>
    <rPh sb="3" eb="5">
      <t>ジョウホウ</t>
    </rPh>
    <phoneticPr fontId="4"/>
  </si>
  <si>
    <t>転移の有無</t>
    <rPh sb="0" eb="2">
      <t>テンイ</t>
    </rPh>
    <rPh sb="3" eb="5">
      <t>ウム</t>
    </rPh>
    <phoneticPr fontId="4"/>
  </si>
  <si>
    <t>転移の部位</t>
    <rPh sb="0" eb="2">
      <t>テンイ</t>
    </rPh>
    <rPh sb="3" eb="5">
      <t>ブイ</t>
    </rPh>
    <phoneticPr fontId="4"/>
  </si>
  <si>
    <t>入力済みの「がん種区分」</t>
    <rPh sb="0" eb="2">
      <t>ニュウリョク</t>
    </rPh>
    <rPh sb="2" eb="3">
      <t>ズ</t>
    </rPh>
    <rPh sb="8" eb="9">
      <t>タネ</t>
    </rPh>
    <rPh sb="9" eb="11">
      <t>クブン</t>
    </rPh>
    <phoneticPr fontId="4"/>
  </si>
  <si>
    <t>肺癌の場合に記載する</t>
    <rPh sb="0" eb="2">
      <t>ハイガン</t>
    </rPh>
    <rPh sb="3" eb="5">
      <t>バアイ</t>
    </rPh>
    <rPh sb="6" eb="8">
      <t>キサイ</t>
    </rPh>
    <phoneticPr fontId="4"/>
  </si>
  <si>
    <t>乳癌の場合に記載する</t>
    <rPh sb="0" eb="2">
      <t>ニュウガン</t>
    </rPh>
    <phoneticPr fontId="4"/>
  </si>
  <si>
    <t>消化器癌の場合に記載する</t>
    <rPh sb="0" eb="3">
      <t>ショウカキ</t>
    </rPh>
    <rPh sb="3" eb="4">
      <t>ガン</t>
    </rPh>
    <phoneticPr fontId="4"/>
  </si>
  <si>
    <t>肝臓癌の場合に記載する</t>
    <rPh sb="0" eb="2">
      <t>カンゾウ</t>
    </rPh>
    <rPh sb="2" eb="3">
      <t>ガン</t>
    </rPh>
    <phoneticPr fontId="4"/>
  </si>
  <si>
    <t>皮膚癌の場合に記載する</t>
    <rPh sb="0" eb="2">
      <t>ヒフ</t>
    </rPh>
    <rPh sb="2" eb="3">
      <t>ガン</t>
    </rPh>
    <phoneticPr fontId="4"/>
  </si>
  <si>
    <t>EGFR</t>
    <phoneticPr fontId="4"/>
  </si>
  <si>
    <t>HER2(IHC)</t>
  </si>
  <si>
    <t>KRAS</t>
  </si>
  <si>
    <t>HBsAg</t>
  </si>
  <si>
    <t>EGFR-type</t>
  </si>
  <si>
    <t>HER2(FISH)</t>
  </si>
  <si>
    <t>KRAS-type</t>
  </si>
  <si>
    <t>HBs抗体</t>
  </si>
  <si>
    <t>EGFR-検査方法</t>
    <phoneticPr fontId="4"/>
  </si>
  <si>
    <t>ER</t>
  </si>
  <si>
    <t>KRAS-検査方法</t>
  </si>
  <si>
    <t>HBV-DNA（LogIU/mL）</t>
    <phoneticPr fontId="4"/>
  </si>
  <si>
    <t>EGFR-TKI耐性後EGFR-T790M</t>
    <phoneticPr fontId="4"/>
  </si>
  <si>
    <t>PgR</t>
  </si>
  <si>
    <t>NRAS</t>
  </si>
  <si>
    <t>HCV抗体</t>
  </si>
  <si>
    <t>gBRCA1</t>
  </si>
  <si>
    <t>NRAS-type</t>
  </si>
  <si>
    <t>HCV-RNA（LogIU/mL）</t>
    <phoneticPr fontId="4"/>
  </si>
  <si>
    <t>gBRCA2</t>
  </si>
  <si>
    <t>NRAS-検査方法</t>
  </si>
  <si>
    <t>HER2</t>
    <phoneticPr fontId="4"/>
  </si>
  <si>
    <t>EGFR(IHC)</t>
  </si>
  <si>
    <t>PD-L1(IHC)</t>
    <phoneticPr fontId="4"/>
  </si>
  <si>
    <t>PD-L1(IHC)-検査方法</t>
    <phoneticPr fontId="4"/>
  </si>
  <si>
    <t>PD-L1(IHC)_陽性率（％）</t>
    <phoneticPr fontId="4"/>
  </si>
  <si>
    <r>
      <t xml:space="preserve">薬物療法（エキスパートパネル前）
</t>
    </r>
    <r>
      <rPr>
        <sz val="10"/>
        <color theme="1"/>
        <rFont val="游ゴシック"/>
        <family val="3"/>
        <charset val="128"/>
        <scheme val="minor"/>
      </rPr>
      <t>※治療ラインごとに入力</t>
    </r>
    <rPh sb="0" eb="2">
      <t>ヤクブツ</t>
    </rPh>
    <rPh sb="2" eb="4">
      <t>リョウホウ</t>
    </rPh>
    <rPh sb="14" eb="15">
      <t>マエ</t>
    </rPh>
    <rPh sb="18" eb="20">
      <t>チリョウ</t>
    </rPh>
    <rPh sb="26" eb="28">
      <t>ニュウリョク</t>
    </rPh>
    <phoneticPr fontId="4"/>
  </si>
  <si>
    <t>治療ライン【１】</t>
    <rPh sb="0" eb="2">
      <t>チリョウ</t>
    </rPh>
    <phoneticPr fontId="14"/>
  </si>
  <si>
    <t>治療ライン【２】</t>
    <rPh sb="0" eb="2">
      <t>チリョウ</t>
    </rPh>
    <phoneticPr fontId="14"/>
  </si>
  <si>
    <t>治療ライン【３】</t>
    <rPh sb="0" eb="2">
      <t>チリョウ</t>
    </rPh>
    <phoneticPr fontId="14"/>
  </si>
  <si>
    <t>治療ライン【４】</t>
    <rPh sb="0" eb="2">
      <t>チリョウ</t>
    </rPh>
    <phoneticPr fontId="14"/>
  </si>
  <si>
    <t>治療ライン【５】</t>
    <rPh sb="0" eb="2">
      <t>チリョウ</t>
    </rPh>
    <phoneticPr fontId="14"/>
  </si>
  <si>
    <t>治療ライン【６】</t>
    <rPh sb="0" eb="2">
      <t>チリョウ</t>
    </rPh>
    <phoneticPr fontId="14"/>
  </si>
  <si>
    <t>治療ライン【７】</t>
    <rPh sb="0" eb="2">
      <t>チリョウ</t>
    </rPh>
    <phoneticPr fontId="14"/>
  </si>
  <si>
    <t>治療ライン【８】</t>
    <rPh sb="0" eb="2">
      <t>チリョウ</t>
    </rPh>
    <phoneticPr fontId="14"/>
  </si>
  <si>
    <t>治療ライン【９】</t>
    <rPh sb="0" eb="2">
      <t>チリョウ</t>
    </rPh>
    <phoneticPr fontId="14"/>
  </si>
  <si>
    <t>治療ライン【１０】</t>
    <rPh sb="0" eb="2">
      <t>チリョウ</t>
    </rPh>
    <phoneticPr fontId="14"/>
  </si>
  <si>
    <t>項目／治療ライン</t>
    <rPh sb="0" eb="2">
      <t>コウモク</t>
    </rPh>
    <rPh sb="3" eb="5">
      <t>チリョウ</t>
    </rPh>
    <phoneticPr fontId="4"/>
  </si>
  <si>
    <t>実施目的</t>
  </si>
  <si>
    <t>実施施設</t>
  </si>
  <si>
    <t>レジメン名</t>
    <phoneticPr fontId="14"/>
  </si>
  <si>
    <t>薬剤内容</t>
  </si>
  <si>
    <t>薬剤名</t>
    <rPh sb="0" eb="3">
      <t>ヤクザイメイ</t>
    </rPh>
    <phoneticPr fontId="14"/>
  </si>
  <si>
    <t>投与開始日（YYYY/MM/DD）</t>
    <phoneticPr fontId="14"/>
  </si>
  <si>
    <t>投与状況</t>
    <rPh sb="0" eb="2">
      <t>トウヨ</t>
    </rPh>
    <rPh sb="2" eb="4">
      <t>ジョウキョウ</t>
    </rPh>
    <phoneticPr fontId="14"/>
  </si>
  <si>
    <t>投与終了日（YYYY/MM/DD）</t>
    <phoneticPr fontId="14"/>
  </si>
  <si>
    <t>終了理由</t>
  </si>
  <si>
    <t>最良総合効果</t>
  </si>
  <si>
    <t>Grade3以上有害事象の有無</t>
  </si>
  <si>
    <t>有害事象(≧Grade3)①</t>
    <rPh sb="0" eb="4">
      <t>ユウガイジショウ</t>
    </rPh>
    <phoneticPr fontId="14"/>
  </si>
  <si>
    <t>発現日（YYYY/MM/DD）</t>
    <rPh sb="0" eb="2">
      <t>ハツゲン</t>
    </rPh>
    <rPh sb="2" eb="3">
      <t>ビ</t>
    </rPh>
    <phoneticPr fontId="14"/>
  </si>
  <si>
    <t>CTCAEv5.0名称日本語【選択１】</t>
    <rPh sb="15" eb="17">
      <t>センタク</t>
    </rPh>
    <phoneticPr fontId="14"/>
  </si>
  <si>
    <t>CTCAEv5.0名称日本語【選択２】</t>
    <rPh sb="15" eb="17">
      <t>センタク</t>
    </rPh>
    <phoneticPr fontId="14"/>
  </si>
  <si>
    <t>CTCAEv5.0最悪Grade</t>
  </si>
  <si>
    <t>有害事象(≧Grade3)②</t>
    <rPh sb="0" eb="4">
      <t>ユウガイジショウ</t>
    </rPh>
    <phoneticPr fontId="14"/>
  </si>
  <si>
    <t>有害事象(≧Grade3)③</t>
    <rPh sb="0" eb="4">
      <t>ユウガイジショウ</t>
    </rPh>
    <phoneticPr fontId="14"/>
  </si>
  <si>
    <t>有害事象(≧Grade3)④</t>
    <rPh sb="0" eb="4">
      <t>ユウガイジショウ</t>
    </rPh>
    <phoneticPr fontId="14"/>
  </si>
  <si>
    <t>有害事象(≧Grade3)⑤</t>
    <rPh sb="0" eb="4">
      <t>ユウガイジショウ</t>
    </rPh>
    <phoneticPr fontId="14"/>
  </si>
  <si>
    <t>千葉大学医学部附属病院</t>
    <rPh sb="0" eb="2">
      <t>チバ</t>
    </rPh>
    <rPh sb="2" eb="4">
      <t>ダイガク</t>
    </rPh>
    <rPh sb="4" eb="7">
      <t>イガクブ</t>
    </rPh>
    <rPh sb="7" eb="9">
      <t>フゾク</t>
    </rPh>
    <rPh sb="9" eb="11">
      <t>ビョウイン</t>
    </rPh>
    <phoneticPr fontId="4"/>
  </si>
  <si>
    <t>千葉大学医学部附属病院以外</t>
    <rPh sb="0" eb="2">
      <t>チバ</t>
    </rPh>
    <rPh sb="2" eb="4">
      <t>ダイガク</t>
    </rPh>
    <rPh sb="4" eb="7">
      <t>イガクブ</t>
    </rPh>
    <rPh sb="7" eb="9">
      <t>フゾク</t>
    </rPh>
    <rPh sb="9" eb="11">
      <t>ビョウイン</t>
    </rPh>
    <rPh sb="11" eb="13">
      <t>イガイ</t>
    </rPh>
    <phoneticPr fontId="4"/>
  </si>
  <si>
    <t>投与状況</t>
    <rPh sb="0" eb="4">
      <t>トウヨジョウキョウ</t>
    </rPh>
    <phoneticPr fontId="4"/>
  </si>
  <si>
    <t>名称日本語 選択1</t>
    <rPh sb="0" eb="2">
      <t>メイショウ</t>
    </rPh>
    <rPh sb="2" eb="5">
      <t>ニホンゴ</t>
    </rPh>
    <rPh sb="6" eb="8">
      <t>センタク</t>
    </rPh>
    <phoneticPr fontId="4"/>
  </si>
  <si>
    <t>名称日本語 選択2</t>
    <rPh sb="0" eb="2">
      <t>メイショウ</t>
    </rPh>
    <rPh sb="2" eb="5">
      <t>ニホンゴ</t>
    </rPh>
    <rPh sb="6" eb="8">
      <t>センタク</t>
    </rPh>
    <phoneticPr fontId="4"/>
  </si>
  <si>
    <t>頭頸部　癌（その他）</t>
    <rPh sb="4" eb="5">
      <t>ガン</t>
    </rPh>
    <phoneticPr fontId="4"/>
  </si>
  <si>
    <t>FoundationOne Liquid CDx</t>
    <phoneticPr fontId="14"/>
  </si>
  <si>
    <t>ファーター膨大部</t>
    <rPh sb="5" eb="7">
      <t>ボウダイ</t>
    </rPh>
    <rPh sb="7" eb="8">
      <t>ブ</t>
    </rPh>
    <phoneticPr fontId="4"/>
  </si>
  <si>
    <t>中枢神経系/脳</t>
    <rPh sb="0" eb="2">
      <t>チュウスウ</t>
    </rPh>
    <rPh sb="2" eb="4">
      <t>シンケイ</t>
    </rPh>
    <rPh sb="4" eb="5">
      <t>ケイ</t>
    </rPh>
    <rPh sb="6" eb="7">
      <t>ノウ</t>
    </rPh>
    <phoneticPr fontId="4"/>
  </si>
  <si>
    <t>頭頸部</t>
    <rPh sb="0" eb="3">
      <t>トウケイブ</t>
    </rPh>
    <phoneticPr fontId="4"/>
  </si>
  <si>
    <t>乳房</t>
    <rPh sb="0" eb="1">
      <t>チチ</t>
    </rPh>
    <rPh sb="1" eb="2">
      <t>ボウ</t>
    </rPh>
    <phoneticPr fontId="4"/>
  </si>
  <si>
    <t>食道/胃</t>
    <rPh sb="0" eb="2">
      <t>ショクドウ</t>
    </rPh>
    <rPh sb="3" eb="4">
      <t>イ</t>
    </rPh>
    <phoneticPr fontId="4"/>
  </si>
  <si>
    <t>腸</t>
    <rPh sb="0" eb="1">
      <t>チョウ</t>
    </rPh>
    <phoneticPr fontId="4"/>
  </si>
  <si>
    <t>肝臓</t>
    <rPh sb="0" eb="1">
      <t>キモ</t>
    </rPh>
    <phoneticPr fontId="4"/>
  </si>
  <si>
    <t>膵臓</t>
    <rPh sb="0" eb="1">
      <t>スイ</t>
    </rPh>
    <phoneticPr fontId="4"/>
  </si>
  <si>
    <t>腎臓</t>
    <rPh sb="0" eb="1">
      <t>ジン</t>
    </rPh>
    <phoneticPr fontId="4"/>
  </si>
  <si>
    <t>膀胱/尿路</t>
    <rPh sb="0" eb="2">
      <t>ボウコウ</t>
    </rPh>
    <rPh sb="3" eb="5">
      <t>ニョウロ</t>
    </rPh>
    <phoneticPr fontId="4"/>
  </si>
  <si>
    <t>子宮</t>
    <rPh sb="0" eb="2">
      <t>シキュウ</t>
    </rPh>
    <phoneticPr fontId="4"/>
  </si>
  <si>
    <t>子宮頚部</t>
    <rPh sb="0" eb="2">
      <t>シキュウ</t>
    </rPh>
    <rPh sb="2" eb="4">
      <t>ケイブ</t>
    </rPh>
    <phoneticPr fontId="4"/>
  </si>
  <si>
    <t>外陰部/膣</t>
    <rPh sb="0" eb="3">
      <t>ガイインブ</t>
    </rPh>
    <rPh sb="4" eb="5">
      <t>チツ</t>
    </rPh>
    <phoneticPr fontId="4"/>
  </si>
  <si>
    <t>軟部組織</t>
    <rPh sb="0" eb="1">
      <t>ヤワ</t>
    </rPh>
    <rPh sb="1" eb="2">
      <t>ブ</t>
    </rPh>
    <rPh sb="2" eb="4">
      <t>ソシキ</t>
    </rPh>
    <phoneticPr fontId="4"/>
  </si>
  <si>
    <t>リンパ球系</t>
    <rPh sb="3" eb="4">
      <t>キュウ</t>
    </rPh>
    <rPh sb="4" eb="5">
      <t>ケイ</t>
    </rPh>
    <phoneticPr fontId="4"/>
  </si>
  <si>
    <t>骨髄</t>
    <rPh sb="0" eb="2">
      <t>コツズイ</t>
    </rPh>
    <phoneticPr fontId="4"/>
  </si>
  <si>
    <t>第一階層</t>
    <rPh sb="0" eb="2">
      <t>ダイイチ</t>
    </rPh>
    <rPh sb="2" eb="4">
      <t>カイソウ</t>
    </rPh>
    <phoneticPr fontId="14"/>
  </si>
  <si>
    <t>第二階層</t>
    <rPh sb="0" eb="2">
      <t>ダイニ</t>
    </rPh>
    <rPh sb="2" eb="4">
      <t>カイソウ</t>
    </rPh>
    <phoneticPr fontId="14"/>
  </si>
  <si>
    <r>
      <t>Choroid Plexus Tumor (CPT)_</t>
    </r>
    <r>
      <rPr>
        <sz val="9"/>
        <color rgb="FF000000"/>
        <rFont val="ＭＳ Ｐゴシック"/>
        <family val="3"/>
        <charset val="128"/>
      </rPr>
      <t>脈絡叢腫瘍</t>
    </r>
    <phoneticPr fontId="14"/>
  </si>
  <si>
    <r>
      <t>Diffuse Glioma (DIFG)_</t>
    </r>
    <r>
      <rPr>
        <sz val="9"/>
        <color rgb="FF000000"/>
        <rFont val="ＭＳ Ｐゴシック"/>
        <family val="3"/>
        <charset val="128"/>
      </rPr>
      <t>びまん性神経膠腫</t>
    </r>
    <phoneticPr fontId="14"/>
  </si>
  <si>
    <r>
      <t>Embryonal Tumor (EMBT)_</t>
    </r>
    <r>
      <rPr>
        <sz val="9"/>
        <color rgb="FF000000"/>
        <rFont val="ＭＳ Ｐゴシック"/>
        <family val="3"/>
        <charset val="128"/>
      </rPr>
      <t>胎児性腫瘍</t>
    </r>
    <phoneticPr fontId="14"/>
  </si>
  <si>
    <t>胎児性腫瘍</t>
  </si>
  <si>
    <r>
      <t>Encapsulated Glioma (ENCG)_</t>
    </r>
    <r>
      <rPr>
        <sz val="9"/>
        <color rgb="FF000000"/>
        <rFont val="ＭＳ Ｐゴシック"/>
        <family val="3"/>
        <charset val="128"/>
      </rPr>
      <t>被包性神経膠腫</t>
    </r>
    <phoneticPr fontId="14"/>
  </si>
  <si>
    <t>被包性神経膠腫</t>
  </si>
  <si>
    <r>
      <t>Ependymomal Tumor (EPMT)_</t>
    </r>
    <r>
      <rPr>
        <sz val="9"/>
        <color rgb="FF000000"/>
        <rFont val="ＭＳ Ｐゴシック"/>
        <family val="3"/>
        <charset val="128"/>
      </rPr>
      <t>上衣系腫瘍</t>
    </r>
    <phoneticPr fontId="14"/>
  </si>
  <si>
    <t>上衣系腫瘍</t>
  </si>
  <si>
    <r>
      <t>Germ Cell Tumor, Brain (BGCT)_</t>
    </r>
    <r>
      <rPr>
        <sz val="9"/>
        <color rgb="FF000000"/>
        <rFont val="ＭＳ Ｐゴシック"/>
        <family val="3"/>
        <charset val="128"/>
      </rPr>
      <t>頭蓋内胚細胞腫瘍</t>
    </r>
    <phoneticPr fontId="14"/>
  </si>
  <si>
    <t>頭蓋内胚細胞腫瘍</t>
  </si>
  <si>
    <r>
      <t>Meningothelial Tumor (MNGT)_</t>
    </r>
    <r>
      <rPr>
        <sz val="9"/>
        <color rgb="FF000000"/>
        <rFont val="ＭＳ Ｐゴシック"/>
        <family val="3"/>
        <charset val="128"/>
      </rPr>
      <t>髄膜種</t>
    </r>
    <phoneticPr fontId="14"/>
  </si>
  <si>
    <t>髄膜種</t>
  </si>
  <si>
    <r>
      <t>Miscellaneous Brain Tumor (MBT)_</t>
    </r>
    <r>
      <rPr>
        <sz val="9"/>
        <color rgb="FF000000"/>
        <rFont val="ＭＳ Ｐゴシック"/>
        <family val="3"/>
        <charset val="128"/>
      </rPr>
      <t>その他脳腫瘍</t>
    </r>
    <phoneticPr fontId="14"/>
  </si>
  <si>
    <t>その他脳腫瘍</t>
  </si>
  <si>
    <r>
      <t>Miscellaneous Neuroepithelial Tumor (MNET)_</t>
    </r>
    <r>
      <rPr>
        <sz val="9"/>
        <color rgb="FF000000"/>
        <rFont val="ＭＳ Ｐゴシック"/>
        <family val="3"/>
        <charset val="128"/>
      </rPr>
      <t>その他の神経上皮腫瘍</t>
    </r>
    <phoneticPr fontId="14"/>
  </si>
  <si>
    <t>その他の神経上皮腫瘍</t>
  </si>
  <si>
    <r>
      <t>Pineal Tumor(PINT)_</t>
    </r>
    <r>
      <rPr>
        <sz val="9"/>
        <color rgb="FF000000"/>
        <rFont val="ＭＳ Ｐゴシック"/>
        <family val="3"/>
        <charset val="128"/>
      </rPr>
      <t>松果体部腫瘍</t>
    </r>
    <phoneticPr fontId="14"/>
  </si>
  <si>
    <t>松果体部腫瘍</t>
  </si>
  <si>
    <r>
      <t>Primary CNS Melanocytic Tumors (PCNSMT)_</t>
    </r>
    <r>
      <rPr>
        <sz val="9"/>
        <color rgb="FF000000"/>
        <rFont val="ＭＳ Ｐゴシック"/>
        <family val="3"/>
        <charset val="128"/>
      </rPr>
      <t>原発性中枢神経系メラニン細胞性腫瘍</t>
    </r>
    <phoneticPr fontId="14"/>
  </si>
  <si>
    <t>原発性中枢神経系メラニン細胞性腫瘍</t>
  </si>
  <si>
    <r>
      <t>Sellar Tumor(SELT)_</t>
    </r>
    <r>
      <rPr>
        <sz val="9"/>
        <color rgb="FF000000"/>
        <rFont val="ＭＳ Ｐゴシック"/>
        <family val="3"/>
        <charset val="128"/>
      </rPr>
      <t>トルコ鞍部腫瘍</t>
    </r>
    <phoneticPr fontId="14"/>
  </si>
  <si>
    <t>トルコ鞍部腫瘍</t>
  </si>
  <si>
    <t>中枢神経系･脳</t>
    <rPh sb="0" eb="2">
      <t>チュウスウ</t>
    </rPh>
    <rPh sb="2" eb="4">
      <t>シンケイ</t>
    </rPh>
    <rPh sb="4" eb="5">
      <t>ケイ</t>
    </rPh>
    <rPh sb="6" eb="7">
      <t>ノウ</t>
    </rPh>
    <phoneticPr fontId="4"/>
  </si>
  <si>
    <r>
      <t>Atypical Choroid Plexus Papilloma (ACPP)_</t>
    </r>
    <r>
      <rPr>
        <sz val="9"/>
        <color rgb="FF000000"/>
        <rFont val="ＭＳ Ｐゴシック"/>
        <family val="3"/>
        <charset val="128"/>
      </rPr>
      <t>異型脈絡叢乳頭腫</t>
    </r>
    <phoneticPr fontId="14"/>
  </si>
  <si>
    <t>第三階層</t>
    <rPh sb="0" eb="2">
      <t>ダイサン</t>
    </rPh>
    <rPh sb="2" eb="4">
      <t>カイソウ</t>
    </rPh>
    <phoneticPr fontId="14"/>
  </si>
  <si>
    <t>第四階層</t>
    <rPh sb="0" eb="2">
      <t>ダイヨン</t>
    </rPh>
    <rPh sb="2" eb="4">
      <t>カイソウ</t>
    </rPh>
    <phoneticPr fontId="14"/>
  </si>
  <si>
    <t>第五階層</t>
    <rPh sb="0" eb="1">
      <t>ダイ</t>
    </rPh>
    <rPh sb="1" eb="2">
      <t>ゴ</t>
    </rPh>
    <rPh sb="2" eb="4">
      <t>カイソウ</t>
    </rPh>
    <phoneticPr fontId="14"/>
  </si>
  <si>
    <t>第六階層</t>
    <rPh sb="0" eb="1">
      <t>ダイ</t>
    </rPh>
    <rPh sb="1" eb="2">
      <t>ロク</t>
    </rPh>
    <rPh sb="2" eb="4">
      <t>カイソウ</t>
    </rPh>
    <phoneticPr fontId="14"/>
  </si>
  <si>
    <t>異型脈絡叢乳頭腫</t>
  </si>
  <si>
    <r>
      <t>Choroid Plexus Carcinoma (CPC)_</t>
    </r>
    <r>
      <rPr>
        <sz val="9"/>
        <color rgb="FF000000"/>
        <rFont val="ＭＳ Ｐゴシック"/>
        <family val="3"/>
        <charset val="128"/>
      </rPr>
      <t>脈絡叢癌</t>
    </r>
    <phoneticPr fontId="14"/>
  </si>
  <si>
    <t>脈絡叢癌</t>
  </si>
  <si>
    <r>
      <t>Choroid Plexus Papilloma (CPP)_</t>
    </r>
    <r>
      <rPr>
        <sz val="9"/>
        <color rgb="FF000000"/>
        <rFont val="ＭＳ Ｐゴシック"/>
        <family val="3"/>
        <charset val="128"/>
      </rPr>
      <t>脈絡叢乳頭腫</t>
    </r>
    <phoneticPr fontId="14"/>
  </si>
  <si>
    <t>脈絡叢乳頭腫</t>
  </si>
  <si>
    <t>脈絡叢腫瘍</t>
    <phoneticPr fontId="14"/>
  </si>
  <si>
    <r>
      <t>Anaplastic Astrocytoma (AASTR)_</t>
    </r>
    <r>
      <rPr>
        <sz val="9"/>
        <color rgb="FF000000"/>
        <rFont val="ＭＳ Ｐゴシック"/>
        <family val="3"/>
        <charset val="128"/>
      </rPr>
      <t>退形成性星細胞腫</t>
    </r>
    <phoneticPr fontId="14"/>
  </si>
  <si>
    <t>退形成性星細胞腫</t>
  </si>
  <si>
    <r>
      <t>Anaplastic Oligoastrocytoma (AOAST)_</t>
    </r>
    <r>
      <rPr>
        <sz val="9"/>
        <color rgb="FF000000"/>
        <rFont val="ＭＳ Ｐゴシック"/>
        <family val="3"/>
        <charset val="128"/>
      </rPr>
      <t>退形成性乏突起星細胞腫</t>
    </r>
    <phoneticPr fontId="14"/>
  </si>
  <si>
    <t>退形成性乏突起星細胞腫</t>
  </si>
  <si>
    <r>
      <t>Anaplastic Oligodendroglioma (AODG)_</t>
    </r>
    <r>
      <rPr>
        <sz val="9"/>
        <color rgb="FF000000"/>
        <rFont val="ＭＳ Ｐゴシック"/>
        <family val="3"/>
        <charset val="128"/>
      </rPr>
      <t>退形成性乏突起膠腫</t>
    </r>
    <phoneticPr fontId="14"/>
  </si>
  <si>
    <t>退形成性乏突起膠腫</t>
  </si>
  <si>
    <r>
      <t>Astrocytoma (ASTR)_</t>
    </r>
    <r>
      <rPr>
        <sz val="9"/>
        <color rgb="FF000000"/>
        <rFont val="ＭＳ Ｐゴシック"/>
        <family val="3"/>
        <charset val="128"/>
      </rPr>
      <t>星細胞腫</t>
    </r>
    <phoneticPr fontId="14"/>
  </si>
  <si>
    <t>星細胞腫</t>
  </si>
  <si>
    <r>
      <t>Diffuse Astrocytoma (DASTR)_</t>
    </r>
    <r>
      <rPr>
        <sz val="9"/>
        <color rgb="FF212529"/>
        <rFont val="ＭＳ Ｐゴシック"/>
        <family val="3"/>
        <charset val="128"/>
      </rPr>
      <t>びまん性星細胞腫</t>
    </r>
    <phoneticPr fontId="14"/>
  </si>
  <si>
    <t>びまん性星細胞腫</t>
  </si>
  <si>
    <r>
      <t>Diffuse Intrinsic Pontine Glioma (DIPG)_</t>
    </r>
    <r>
      <rPr>
        <sz val="9"/>
        <color rgb="FF000000"/>
        <rFont val="ＭＳ Ｐゴシック"/>
        <family val="3"/>
        <charset val="128"/>
      </rPr>
      <t>びまん性橋膠腫</t>
    </r>
    <phoneticPr fontId="14"/>
  </si>
  <si>
    <t>びまん性橋膠腫</t>
  </si>
  <si>
    <r>
      <t>Glioblastoma (GB)_</t>
    </r>
    <r>
      <rPr>
        <sz val="9"/>
        <color rgb="FF000000"/>
        <rFont val="ＭＳ Ｐゴシック"/>
        <family val="3"/>
        <charset val="128"/>
      </rPr>
      <t>膠芽腫</t>
    </r>
    <phoneticPr fontId="14"/>
  </si>
  <si>
    <r>
      <t>Glioma, NOS (GNOS)_</t>
    </r>
    <r>
      <rPr>
        <sz val="9"/>
        <color rgb="FF000000"/>
        <rFont val="ＭＳ Ｐゴシック"/>
        <family val="3"/>
        <charset val="128"/>
      </rPr>
      <t>神経膠腫、特定不能</t>
    </r>
    <phoneticPr fontId="14"/>
  </si>
  <si>
    <t>神経膠腫、特定不能</t>
  </si>
  <si>
    <r>
      <t>High-Grade Glioma, NOS (HGGNOS)_</t>
    </r>
    <r>
      <rPr>
        <sz val="9"/>
        <color rgb="FF000000"/>
        <rFont val="ＭＳ Ｐゴシック"/>
        <family val="3"/>
        <charset val="128"/>
      </rPr>
      <t>高悪性度神経膠腫、特定不能</t>
    </r>
    <phoneticPr fontId="14"/>
  </si>
  <si>
    <t>高悪性度神経膠腫、特定不能</t>
  </si>
  <si>
    <r>
      <t>Oligoastrocytoma (OAST)_</t>
    </r>
    <r>
      <rPr>
        <sz val="9"/>
        <color rgb="FF000000"/>
        <rFont val="ＭＳ Ｐゴシック"/>
        <family val="3"/>
        <charset val="128"/>
      </rPr>
      <t>乏突起星細胞腫</t>
    </r>
    <phoneticPr fontId="14"/>
  </si>
  <si>
    <t>乏突起星細胞腫</t>
  </si>
  <si>
    <r>
      <t>Oligodendroglioma (ODG)_</t>
    </r>
    <r>
      <rPr>
        <sz val="9"/>
        <color rgb="FF000000"/>
        <rFont val="ＭＳ Ｐゴシック"/>
        <family val="3"/>
        <charset val="128"/>
      </rPr>
      <t>乏突起膠腫</t>
    </r>
    <phoneticPr fontId="14"/>
  </si>
  <si>
    <t>乏突起膠腫</t>
  </si>
  <si>
    <t>びまん性神経膠腫</t>
    <phoneticPr fontId="14"/>
  </si>
  <si>
    <r>
      <t>Glioblastoma Multiforme (GBM)_</t>
    </r>
    <r>
      <rPr>
        <sz val="9"/>
        <color rgb="FF000000"/>
        <rFont val="ＭＳ Ｐゴシック"/>
        <family val="3"/>
        <charset val="128"/>
      </rPr>
      <t>多形膠芽腫</t>
    </r>
    <phoneticPr fontId="14"/>
  </si>
  <si>
    <t>多形膠芽腫</t>
  </si>
  <si>
    <r>
      <t>Gliosarcoma (GSARC)_</t>
    </r>
    <r>
      <rPr>
        <sz val="9"/>
        <color rgb="FF000000"/>
        <rFont val="ＭＳ Ｐゴシック"/>
        <family val="3"/>
        <charset val="128"/>
      </rPr>
      <t>膠肉腫</t>
    </r>
    <phoneticPr fontId="14"/>
  </si>
  <si>
    <t>膠肉腫</t>
  </si>
  <si>
    <r>
      <t>Small Cell Glioblastoma (SCGBM)_</t>
    </r>
    <r>
      <rPr>
        <sz val="9"/>
        <color rgb="FF000000"/>
        <rFont val="ＭＳ Ｐゴシック"/>
        <family val="3"/>
        <charset val="128"/>
      </rPr>
      <t>小細胞膠芽腫</t>
    </r>
    <phoneticPr fontId="14"/>
  </si>
  <si>
    <t>小細胞膠芽腫</t>
  </si>
  <si>
    <t>膠芽腫</t>
    <phoneticPr fontId="14"/>
  </si>
  <si>
    <t>非定型奇形腫様ラブドイド腫瘍</t>
    <phoneticPr fontId="14"/>
  </si>
  <si>
    <t>線維形成性結節性髄芽腫</t>
    <phoneticPr fontId="14"/>
  </si>
  <si>
    <t>ニューロピルと真性ロゼットに富む胎児性腫瘍</t>
    <phoneticPr fontId="14"/>
  </si>
  <si>
    <t>大細胞性/退形成性髄芽腫</t>
    <phoneticPr fontId="14"/>
  </si>
  <si>
    <t>髄芽腫</t>
    <phoneticPr fontId="14"/>
  </si>
  <si>
    <r>
      <t>2</t>
    </r>
    <r>
      <rPr>
        <sz val="9"/>
        <color rgb="FF000000"/>
        <rFont val="ＭＳ Ｐゴシック"/>
        <family val="3"/>
        <charset val="128"/>
      </rPr>
      <t>階層日本語</t>
    </r>
    <rPh sb="1" eb="3">
      <t>カイソウ</t>
    </rPh>
    <rPh sb="3" eb="6">
      <t>ニホンゴ</t>
    </rPh>
    <phoneticPr fontId="14"/>
  </si>
  <si>
    <t>Ampullary Carcinoma (AMPCA)_十二指腸乳頭部癌</t>
  </si>
  <si>
    <t>Ampullary Carcinoma (AMPCA)_十二指腸乳頭部癌</t>
    <phoneticPr fontId="14"/>
  </si>
  <si>
    <r>
      <t>3</t>
    </r>
    <r>
      <rPr>
        <sz val="9"/>
        <color rgb="FF000000"/>
        <rFont val="ＭＳ Ｐゴシック"/>
        <family val="3"/>
        <charset val="128"/>
      </rPr>
      <t>階層日本語</t>
    </r>
    <rPh sb="1" eb="3">
      <t>カイソウ</t>
    </rPh>
    <rPh sb="3" eb="6">
      <t>ニホンゴ</t>
    </rPh>
    <phoneticPr fontId="14"/>
  </si>
  <si>
    <r>
      <t>4</t>
    </r>
    <r>
      <rPr>
        <sz val="9"/>
        <color rgb="FF000000"/>
        <rFont val="ＭＳ Ｐゴシック"/>
        <family val="3"/>
        <charset val="128"/>
      </rPr>
      <t>階層日本語</t>
    </r>
    <rPh sb="1" eb="3">
      <t>カイソウ</t>
    </rPh>
    <rPh sb="3" eb="6">
      <t>ニホンゴ</t>
    </rPh>
    <phoneticPr fontId="14"/>
  </si>
  <si>
    <r>
      <t>5</t>
    </r>
    <r>
      <rPr>
        <sz val="9"/>
        <color rgb="FF000000"/>
        <rFont val="ＭＳ Ｐゴシック"/>
        <family val="3"/>
        <charset val="128"/>
      </rPr>
      <t>階層日本語</t>
    </r>
    <rPh sb="1" eb="3">
      <t>カイソウ</t>
    </rPh>
    <rPh sb="3" eb="6">
      <t>ニホンゴ</t>
    </rPh>
    <phoneticPr fontId="14"/>
  </si>
  <si>
    <t>６階層日本語</t>
    <rPh sb="1" eb="3">
      <t>カイソウ</t>
    </rPh>
    <rPh sb="3" eb="6">
      <t>ニホンゴ</t>
    </rPh>
    <phoneticPr fontId="0"/>
  </si>
  <si>
    <t>末梢血</t>
    <rPh sb="0" eb="3">
      <t>マッショウケツ</t>
    </rPh>
    <phoneticPr fontId="4"/>
  </si>
  <si>
    <t>当該腫瘍の初回治療前に診断のために行われた検査のうち、がんと診断する根拠となった検査が行われた日をご入力ください</t>
  </si>
  <si>
    <t>脊髄</t>
    <rPh sb="0" eb="2">
      <t>セキズイ</t>
    </rPh>
    <phoneticPr fontId="4"/>
  </si>
  <si>
    <t>乳腺</t>
    <rPh sb="0" eb="2">
      <t>ニュウセン</t>
    </rPh>
    <phoneticPr fontId="4"/>
  </si>
  <si>
    <t>十二指腸</t>
    <rPh sb="0" eb="4">
      <t>ジュウニシチョウ</t>
    </rPh>
    <phoneticPr fontId="14"/>
  </si>
  <si>
    <t>肛門</t>
    <rPh sb="0" eb="2">
      <t>コウモン</t>
    </rPh>
    <phoneticPr fontId="14"/>
  </si>
  <si>
    <t>膀胱・尿路</t>
    <rPh sb="0" eb="2">
      <t>ボウコウ</t>
    </rPh>
    <rPh sb="3" eb="5">
      <t>ニョウロ</t>
    </rPh>
    <phoneticPr fontId="4"/>
  </si>
  <si>
    <t>食道・胃</t>
    <rPh sb="0" eb="2">
      <t>ショクドウ</t>
    </rPh>
    <rPh sb="3" eb="4">
      <t>イ</t>
    </rPh>
    <phoneticPr fontId="4"/>
  </si>
  <si>
    <t>卵巣・卵管</t>
    <rPh sb="0" eb="2">
      <t>ランソウ</t>
    </rPh>
    <rPh sb="3" eb="5">
      <t>ランカン</t>
    </rPh>
    <phoneticPr fontId="4"/>
  </si>
  <si>
    <t>外陰部・膣</t>
    <rPh sb="0" eb="3">
      <t>ガイインブ</t>
    </rPh>
    <rPh sb="4" eb="5">
      <t>チツ</t>
    </rPh>
    <phoneticPr fontId="4"/>
  </si>
  <si>
    <t>胆管癌</t>
  </si>
  <si>
    <t>胆嚢癌</t>
  </si>
  <si>
    <t>尿道癌</t>
  </si>
  <si>
    <t>不明</t>
    <rPh sb="0" eb="2">
      <t>フメイ</t>
    </rPh>
    <phoneticPr fontId="14"/>
  </si>
  <si>
    <t>リンパ節/リンパ管</t>
    <rPh sb="3" eb="4">
      <t>セツ</t>
    </rPh>
    <rPh sb="8" eb="9">
      <t>カン</t>
    </rPh>
    <phoneticPr fontId="4"/>
  </si>
  <si>
    <t>末梢神経</t>
    <rPh sb="0" eb="2">
      <t>マッショウ</t>
    </rPh>
    <rPh sb="2" eb="4">
      <t>シンケイ</t>
    </rPh>
    <phoneticPr fontId="4"/>
  </si>
  <si>
    <t>血液</t>
    <rPh sb="0" eb="2">
      <t>ケツエキ</t>
    </rPh>
    <phoneticPr fontId="4"/>
  </si>
  <si>
    <t>緩和</t>
    <rPh sb="0" eb="2">
      <t>カンワ</t>
    </rPh>
    <phoneticPr fontId="4"/>
  </si>
  <si>
    <t>腎および尿路障害</t>
    <phoneticPr fontId="4"/>
  </si>
  <si>
    <t>一般・全身障害および投与部位の状態</t>
    <phoneticPr fontId="4"/>
  </si>
  <si>
    <t>胎児発育遅延</t>
    <phoneticPr fontId="4"/>
  </si>
  <si>
    <t>妊娠、産褥および周産期の状態</t>
    <phoneticPr fontId="4"/>
  </si>
  <si>
    <t>発熱性好中球減少症</t>
    <rPh sb="0" eb="3">
      <t>ハツネツセイ</t>
    </rPh>
    <rPh sb="3" eb="4">
      <t>ス</t>
    </rPh>
    <rPh sb="4" eb="5">
      <t>ナカ</t>
    </rPh>
    <rPh sb="5" eb="6">
      <t>タマ</t>
    </rPh>
    <rPh sb="6" eb="8">
      <t>ゲンショウ</t>
    </rPh>
    <rPh sb="8" eb="9">
      <t>ショウ</t>
    </rPh>
    <phoneticPr fontId="4"/>
  </si>
  <si>
    <t>洞性頻脈</t>
    <phoneticPr fontId="4"/>
  </si>
  <si>
    <t>心臓障害、その他（具体的に記載 ）</t>
    <phoneticPr fontId="4"/>
  </si>
  <si>
    <t>大動脈弁疾患</t>
    <rPh sb="0" eb="3">
      <t>ダイドウミャク</t>
    </rPh>
    <rPh sb="3" eb="4">
      <t>ベン</t>
    </rPh>
    <rPh sb="4" eb="6">
      <t>シッカン</t>
    </rPh>
    <phoneticPr fontId="4"/>
  </si>
  <si>
    <t>心静止</t>
    <rPh sb="0" eb="3">
      <t>シンセイシ</t>
    </rPh>
    <phoneticPr fontId="4"/>
  </si>
  <si>
    <t>心房細動</t>
    <rPh sb="0" eb="4">
      <t>シンボウサイドウ</t>
    </rPh>
    <phoneticPr fontId="4"/>
  </si>
  <si>
    <t>先天性、家族性および遺伝性障害、その他（具体的に記載 ）</t>
    <phoneticPr fontId="4"/>
  </si>
  <si>
    <t>耳および迷路障害、その他（具体的に記載 ）</t>
    <phoneticPr fontId="4"/>
  </si>
  <si>
    <t>内分泌障害、その他（具体的に記載）</t>
    <phoneticPr fontId="4"/>
  </si>
  <si>
    <t>眼障害、その他（具体的に記載）</t>
    <phoneticPr fontId="4"/>
  </si>
  <si>
    <t>胃腸障害、その他（具体的に記載）</t>
    <phoneticPr fontId="4"/>
  </si>
  <si>
    <t>一般・全身障害および投与部位の状態、その他（具体的に記載）</t>
    <phoneticPr fontId="4"/>
  </si>
  <si>
    <t>肝胆道系障害、その他（具体的に記載）</t>
    <phoneticPr fontId="4"/>
  </si>
  <si>
    <t>免疫系障害、その他（具体的に記載）</t>
    <phoneticPr fontId="4"/>
  </si>
  <si>
    <t>感染症および寄生虫症、その他（具体的に記載）</t>
    <phoneticPr fontId="4"/>
  </si>
  <si>
    <t>傷害、中毒および処置合併症、その他（具体的に記載）</t>
    <phoneticPr fontId="4"/>
  </si>
  <si>
    <t>臨床検査、その他（具体的に記載）</t>
    <phoneticPr fontId="4"/>
  </si>
  <si>
    <t>代謝および栄養障害、その他（具体的に記載）</t>
    <phoneticPr fontId="4"/>
  </si>
  <si>
    <t>筋骨格系および結合組織障害、その他（具体的に記載）</t>
    <phoneticPr fontId="4"/>
  </si>
  <si>
    <t>良性、悪性および詳細不明の新生物（嚢胞およびポリープを含む）、その他（具体的に記載）</t>
    <phoneticPr fontId="4"/>
  </si>
  <si>
    <t>味覚異常</t>
    <rPh sb="0" eb="2">
      <t>ミカク</t>
    </rPh>
    <rPh sb="2" eb="4">
      <t>イジョウ</t>
    </rPh>
    <phoneticPr fontId="4"/>
  </si>
  <si>
    <t>神経系障害、その他（具体的に記載）</t>
    <phoneticPr fontId="4"/>
  </si>
  <si>
    <t>妊娠、産褥および周産期の状態、その他（具体的に記載）</t>
    <phoneticPr fontId="4"/>
  </si>
  <si>
    <t>精神障害、その他（具体的に記載）</t>
    <phoneticPr fontId="4"/>
  </si>
  <si>
    <t>腎および尿路障害、その他（具体的に記載）</t>
    <phoneticPr fontId="4"/>
  </si>
  <si>
    <t>生殖系および乳房障害、その他（具体的に記載）</t>
    <phoneticPr fontId="4"/>
  </si>
  <si>
    <t>呼吸器、胸郭および縦隔障害、その他（具体的に記載）</t>
    <phoneticPr fontId="4"/>
  </si>
  <si>
    <t>皮膚および皮下組織障害、その他（具体的に記載）</t>
    <phoneticPr fontId="4"/>
  </si>
  <si>
    <t>社会環境、その他（具体的に記載）</t>
    <phoneticPr fontId="4"/>
  </si>
  <si>
    <t>外科および内科処置、その他（具体的に記載）</t>
    <phoneticPr fontId="4"/>
  </si>
  <si>
    <t>血管障害、その他（具体的に記載）</t>
    <phoneticPr fontId="4"/>
  </si>
  <si>
    <t>不明</t>
    <rPh sb="0" eb="2">
      <t>フメイ</t>
    </rPh>
    <phoneticPr fontId="4"/>
  </si>
  <si>
    <t>上咽頭（鼻咽頭）および副鼻腔癌　扁平上皮癌</t>
    <phoneticPr fontId="4"/>
  </si>
  <si>
    <t>唾液腺　多形腺腫由来癌</t>
    <rPh sb="4" eb="6">
      <t>タケイ</t>
    </rPh>
    <rPh sb="6" eb="8">
      <t>センシュ</t>
    </rPh>
    <rPh sb="8" eb="10">
      <t>ユライ</t>
    </rPh>
    <phoneticPr fontId="4"/>
  </si>
  <si>
    <t>唾液腺　唾液導管癌</t>
    <rPh sb="4" eb="6">
      <t>ダエキ</t>
    </rPh>
    <rPh sb="6" eb="8">
      <t>ドウカン</t>
    </rPh>
    <phoneticPr fontId="4"/>
  </si>
  <si>
    <t>唾液腺　乳腺類似分泌癌（MASC）</t>
    <phoneticPr fontId="4"/>
  </si>
  <si>
    <t>唾液腺　腺様嚢胞癌</t>
    <rPh sb="8" eb="9">
      <t>ガン</t>
    </rPh>
    <phoneticPr fontId="4"/>
  </si>
  <si>
    <t>唾液腺　癌（その他）</t>
    <phoneticPr fontId="4"/>
  </si>
  <si>
    <t>唾液腺　腺癌</t>
    <phoneticPr fontId="4"/>
  </si>
  <si>
    <t>頭頸部がん</t>
    <rPh sb="0" eb="3">
      <t>トウケイブ</t>
    </rPh>
    <phoneticPr fontId="4"/>
  </si>
  <si>
    <t>消化器がん</t>
    <rPh sb="0" eb="3">
      <t>ショウカキ</t>
    </rPh>
    <phoneticPr fontId="4"/>
  </si>
  <si>
    <t>食道　腺癌</t>
    <phoneticPr fontId="4"/>
  </si>
  <si>
    <t>食道　癌（その他）</t>
    <phoneticPr fontId="4"/>
  </si>
  <si>
    <t>胃　腺癌　びまん型</t>
    <rPh sb="2" eb="3">
      <t>セン</t>
    </rPh>
    <phoneticPr fontId="4"/>
  </si>
  <si>
    <t>胃　腺癌　腸型</t>
    <rPh sb="2" eb="3">
      <t>セン</t>
    </rPh>
    <phoneticPr fontId="4"/>
  </si>
  <si>
    <t>胃　癌（その他）</t>
    <phoneticPr fontId="4"/>
  </si>
  <si>
    <t>小腸　消化管間質腫瘍</t>
    <phoneticPr fontId="4"/>
  </si>
  <si>
    <t>結腸　扁平上皮癌</t>
    <rPh sb="0" eb="2">
      <t>ケッチョウ</t>
    </rPh>
    <rPh sb="3" eb="8">
      <t>ヘンペイジョウヒガン</t>
    </rPh>
    <phoneticPr fontId="4"/>
  </si>
  <si>
    <t>結腸　混在型上皮性神経内分泌腫瘍</t>
    <rPh sb="0" eb="2">
      <t>ケッチョウ</t>
    </rPh>
    <rPh sb="3" eb="5">
      <t>コンザイ</t>
    </rPh>
    <rPh sb="5" eb="6">
      <t>カタ</t>
    </rPh>
    <rPh sb="6" eb="9">
      <t>ジョウヒセイ</t>
    </rPh>
    <rPh sb="9" eb="11">
      <t>シンケイ</t>
    </rPh>
    <rPh sb="11" eb="14">
      <t>ナイブンピツ</t>
    </rPh>
    <rPh sb="14" eb="16">
      <t>シュヨウ</t>
    </rPh>
    <phoneticPr fontId="4"/>
  </si>
  <si>
    <t>直腸　神経内分泌腫瘍</t>
    <phoneticPr fontId="4"/>
  </si>
  <si>
    <t>直腸　扁平上皮癌</t>
    <rPh sb="0" eb="2">
      <t>チョクチョウ</t>
    </rPh>
    <rPh sb="3" eb="8">
      <t>ヘンペイジョウヒガン</t>
    </rPh>
    <phoneticPr fontId="4"/>
  </si>
  <si>
    <t>直腸　混在型上皮性神経内分泌腫瘍</t>
    <rPh sb="0" eb="2">
      <t>チョクチョウ</t>
    </rPh>
    <rPh sb="3" eb="6">
      <t>コンザイカタ</t>
    </rPh>
    <rPh sb="6" eb="9">
      <t>ジョウヒセイ</t>
    </rPh>
    <rPh sb="9" eb="11">
      <t>シンケイ</t>
    </rPh>
    <rPh sb="11" eb="16">
      <t>ナイブンピツシュヨウ</t>
    </rPh>
    <phoneticPr fontId="4"/>
  </si>
  <si>
    <t>肝臓　肝細胞癌（FLO）</t>
    <rPh sb="0" eb="2">
      <t>カンゾウ</t>
    </rPh>
    <phoneticPr fontId="4"/>
  </si>
  <si>
    <t>肝臓　肝細胞癌（HCC）</t>
    <phoneticPr fontId="4"/>
  </si>
  <si>
    <t>胆嚢　癌</t>
    <rPh sb="3" eb="4">
      <t>ガン</t>
    </rPh>
    <phoneticPr fontId="4"/>
  </si>
  <si>
    <t>膵臓　腺房細胞癌</t>
    <rPh sb="1" eb="2">
      <t>ゾウ</t>
    </rPh>
    <phoneticPr fontId="4"/>
  </si>
  <si>
    <t>膵臓　腺扁平上皮癌</t>
    <phoneticPr fontId="4"/>
  </si>
  <si>
    <t>膵臓　管状腺癌</t>
    <rPh sb="3" eb="5">
      <t>カンジョウ</t>
    </rPh>
    <rPh sb="5" eb="6">
      <t>セン</t>
    </rPh>
    <phoneticPr fontId="4"/>
  </si>
  <si>
    <t>膵臓　充実性偽乳頭状腫瘍</t>
    <phoneticPr fontId="4"/>
  </si>
  <si>
    <t>膵臓　癌（その他）</t>
    <phoneticPr fontId="4"/>
  </si>
  <si>
    <t>肺がん・胸腺がん</t>
    <rPh sb="0" eb="1">
      <t>ハイ</t>
    </rPh>
    <rPh sb="4" eb="6">
      <t>キョウセン</t>
    </rPh>
    <phoneticPr fontId="4"/>
  </si>
  <si>
    <t>肺　腺扁平上皮癌</t>
    <phoneticPr fontId="4"/>
  </si>
  <si>
    <t>肺　大細胞神経内分泌癌</t>
    <rPh sb="0" eb="1">
      <t>ハイ</t>
    </rPh>
    <rPh sb="2" eb="5">
      <t>ダイサイボウ</t>
    </rPh>
    <rPh sb="5" eb="10">
      <t>シンケイナイブンピツ</t>
    </rPh>
    <rPh sb="10" eb="11">
      <t>ガン</t>
    </rPh>
    <phoneticPr fontId="4"/>
  </si>
  <si>
    <t>肺　リンパ上皮腫</t>
    <phoneticPr fontId="4"/>
  </si>
  <si>
    <t>肺　肺芽腫</t>
    <rPh sb="2" eb="3">
      <t>ハイ</t>
    </rPh>
    <phoneticPr fontId="4"/>
  </si>
  <si>
    <t>肺　小細胞型未分化癌</t>
    <rPh sb="0" eb="1">
      <t>ハイ</t>
    </rPh>
    <rPh sb="5" eb="6">
      <t>カタ</t>
    </rPh>
    <rPh sb="6" eb="9">
      <t>ミブンカ</t>
    </rPh>
    <phoneticPr fontId="4"/>
  </si>
  <si>
    <t>胸腺　癌（その他）</t>
    <rPh sb="0" eb="2">
      <t>キョウセン</t>
    </rPh>
    <phoneticPr fontId="4"/>
  </si>
  <si>
    <t>胸腺　胸腺腫（その他）</t>
    <rPh sb="0" eb="2">
      <t>キョウセン</t>
    </rPh>
    <phoneticPr fontId="4"/>
  </si>
  <si>
    <t>皮膚がん・悪性黒色腫</t>
    <rPh sb="0" eb="2">
      <t>ヒフ</t>
    </rPh>
    <rPh sb="5" eb="7">
      <t>アクセイ</t>
    </rPh>
    <rPh sb="7" eb="9">
      <t>コクショク</t>
    </rPh>
    <rPh sb="9" eb="10">
      <t>シュ</t>
    </rPh>
    <phoneticPr fontId="4"/>
  </si>
  <si>
    <t>骨　巨細胞性病変（その他）</t>
    <phoneticPr fontId="4"/>
  </si>
  <si>
    <t>心臓　肉腫（その他）</t>
    <phoneticPr fontId="4"/>
  </si>
  <si>
    <t>脾臓　肉腫（その他）</t>
    <phoneticPr fontId="4"/>
  </si>
  <si>
    <t>軟部組織　胞巣状軟部肉腫</t>
    <phoneticPr fontId="4"/>
  </si>
  <si>
    <t>軟部組織　ユーイング肉腫</t>
    <rPh sb="0" eb="4">
      <t>ナンブソシキ</t>
    </rPh>
    <rPh sb="10" eb="12">
      <t>ニクシュ</t>
    </rPh>
    <phoneticPr fontId="4"/>
  </si>
  <si>
    <t>軟部組織　血管周囲類上皮細胞腫瘍(PEComa)</t>
    <phoneticPr fontId="4"/>
  </si>
  <si>
    <t>肝臓　血管内脾腫</t>
    <rPh sb="1" eb="2">
      <t>ゾウ</t>
    </rPh>
    <phoneticPr fontId="4"/>
  </si>
  <si>
    <t>乳腺　炎症性癌</t>
    <phoneticPr fontId="4"/>
  </si>
  <si>
    <t>乳腺　神経内分泌癌</t>
    <phoneticPr fontId="4"/>
  </si>
  <si>
    <t>乳腺　腺様嚢胞癌</t>
    <rPh sb="0" eb="2">
      <t>ニュウセン</t>
    </rPh>
    <rPh sb="3" eb="4">
      <t>セン</t>
    </rPh>
    <rPh sb="4" eb="5">
      <t>ヨウ</t>
    </rPh>
    <rPh sb="5" eb="7">
      <t>ノウホウ</t>
    </rPh>
    <rPh sb="7" eb="8">
      <t>ガン</t>
    </rPh>
    <phoneticPr fontId="4"/>
  </si>
  <si>
    <t>乳腺　筋上皮癌</t>
    <rPh sb="0" eb="2">
      <t>ニュウセン</t>
    </rPh>
    <rPh sb="3" eb="4">
      <t>キン</t>
    </rPh>
    <rPh sb="4" eb="6">
      <t>ジョウヒ</t>
    </rPh>
    <rPh sb="6" eb="7">
      <t>ガン</t>
    </rPh>
    <phoneticPr fontId="4"/>
  </si>
  <si>
    <t>乳腺　癌（その他）</t>
    <rPh sb="1" eb="2">
      <t>セン</t>
    </rPh>
    <phoneticPr fontId="4"/>
  </si>
  <si>
    <t>子宮頚部　腺癌</t>
    <rPh sb="3" eb="4">
      <t>ブ</t>
    </rPh>
    <phoneticPr fontId="4"/>
  </si>
  <si>
    <t>子宮頚部　腺扁平上皮癌</t>
    <phoneticPr fontId="4"/>
  </si>
  <si>
    <t>子宮頚部　明細胞腺癌</t>
    <phoneticPr fontId="4"/>
  </si>
  <si>
    <t>子宮頚部　扁平上皮癌</t>
    <phoneticPr fontId="4"/>
  </si>
  <si>
    <t>子宮頚部　未分化癌</t>
    <rPh sb="3" eb="4">
      <t>ブ</t>
    </rPh>
    <phoneticPr fontId="4"/>
  </si>
  <si>
    <t>子宮内膜　明細胞腺癌</t>
    <phoneticPr fontId="4"/>
  </si>
  <si>
    <t>子宮内膜　類内膜腺癌</t>
    <rPh sb="8" eb="10">
      <t>センガン</t>
    </rPh>
    <phoneticPr fontId="4"/>
  </si>
  <si>
    <t>子宮内膜　混合型腺癌</t>
    <phoneticPr fontId="4"/>
  </si>
  <si>
    <t>子宮内膜　漿液性乳頭状腺癌</t>
    <phoneticPr fontId="4"/>
  </si>
  <si>
    <t>卵管　混合型癌</t>
    <rPh sb="6" eb="7">
      <t>ガン</t>
    </rPh>
    <phoneticPr fontId="4"/>
  </si>
  <si>
    <t>卵巣　混合型癌</t>
    <rPh sb="6" eb="7">
      <t>ガン</t>
    </rPh>
    <phoneticPr fontId="4"/>
  </si>
  <si>
    <t>卵巣　上皮性癌（その他）</t>
    <rPh sb="6" eb="7">
      <t>ガン</t>
    </rPh>
    <phoneticPr fontId="4"/>
  </si>
  <si>
    <t>卵巣　神経内分泌癌</t>
    <rPh sb="0" eb="2">
      <t>ランソウ</t>
    </rPh>
    <rPh sb="3" eb="5">
      <t>シンケイ</t>
    </rPh>
    <rPh sb="5" eb="8">
      <t>ナイブンピツ</t>
    </rPh>
    <rPh sb="8" eb="9">
      <t>ガン</t>
    </rPh>
    <phoneticPr fontId="4"/>
  </si>
  <si>
    <t>卵巣　小細胞癌　高カルシウム血症型</t>
    <rPh sb="0" eb="2">
      <t>ランソウ</t>
    </rPh>
    <rPh sb="3" eb="6">
      <t>ショウサイボウ</t>
    </rPh>
    <rPh sb="6" eb="7">
      <t>ガン</t>
    </rPh>
    <rPh sb="8" eb="9">
      <t>コウ</t>
    </rPh>
    <rPh sb="14" eb="17">
      <t>ケッショウカタ</t>
    </rPh>
    <phoneticPr fontId="4"/>
  </si>
  <si>
    <t>卵巣　移行上皮癌</t>
    <rPh sb="0" eb="2">
      <t>ランソウ</t>
    </rPh>
    <rPh sb="3" eb="5">
      <t>イコウ</t>
    </rPh>
    <rPh sb="5" eb="7">
      <t>ジョウヒ</t>
    </rPh>
    <rPh sb="7" eb="8">
      <t>ガン</t>
    </rPh>
    <phoneticPr fontId="4"/>
  </si>
  <si>
    <t>腹膜癌　混合型</t>
    <rPh sb="2" eb="3">
      <t>ガン</t>
    </rPh>
    <phoneticPr fontId="4"/>
  </si>
  <si>
    <t>腹膜　粘液性癌</t>
    <rPh sb="0" eb="2">
      <t>フクマク</t>
    </rPh>
    <rPh sb="3" eb="6">
      <t>ネンエキセイ</t>
    </rPh>
    <rPh sb="6" eb="7">
      <t>ガン</t>
    </rPh>
    <phoneticPr fontId="4"/>
  </si>
  <si>
    <t>原発不明　類内膜癌</t>
    <phoneticPr fontId="4"/>
  </si>
  <si>
    <t>膣　扁平上皮癌</t>
    <rPh sb="0" eb="1">
      <t>チツ</t>
    </rPh>
    <rPh sb="2" eb="7">
      <t>ヘンペイジョウヒガン</t>
    </rPh>
    <phoneticPr fontId="4"/>
  </si>
  <si>
    <t>外陰部　扁平上皮癌</t>
    <rPh sb="0" eb="3">
      <t>ガイインブ</t>
    </rPh>
    <rPh sb="4" eb="9">
      <t>ヘンペイジョウヒガン</t>
    </rPh>
    <phoneticPr fontId="4"/>
  </si>
  <si>
    <t>前立腺がん・男性生殖器腫瘍</t>
    <rPh sb="0" eb="3">
      <t>ゼンリツセン</t>
    </rPh>
    <rPh sb="6" eb="8">
      <t>ダンセイ</t>
    </rPh>
    <rPh sb="8" eb="10">
      <t>セイショク</t>
    </rPh>
    <rPh sb="10" eb="11">
      <t>ウツワ</t>
    </rPh>
    <rPh sb="11" eb="13">
      <t>シュヨウ</t>
    </rPh>
    <phoneticPr fontId="4"/>
  </si>
  <si>
    <t>前立腺　基底細胞癌</t>
    <phoneticPr fontId="4"/>
  </si>
  <si>
    <t>泌尿器がん</t>
    <rPh sb="0" eb="3">
      <t>ヒニョウキ</t>
    </rPh>
    <phoneticPr fontId="4"/>
  </si>
  <si>
    <t>腎臓　嫌色素性癌</t>
    <rPh sb="1" eb="2">
      <t>ゾウ</t>
    </rPh>
    <phoneticPr fontId="4"/>
  </si>
  <si>
    <t>腎臓　明細胞癌</t>
    <phoneticPr fontId="4"/>
  </si>
  <si>
    <t>腎臓　膨大細胞腫</t>
    <phoneticPr fontId="4"/>
  </si>
  <si>
    <t>腎臓　乳頭状腎細胞癌</t>
    <phoneticPr fontId="4"/>
  </si>
  <si>
    <t>腎臓　肉腫（その他）</t>
    <phoneticPr fontId="4"/>
  </si>
  <si>
    <t>腎臓　腎細胞癌（その他）</t>
    <rPh sb="0" eb="2">
      <t>ジンゾウ</t>
    </rPh>
    <phoneticPr fontId="4"/>
  </si>
  <si>
    <t>膀胱　癌（その他）</t>
    <phoneticPr fontId="4"/>
  </si>
  <si>
    <t>脳　胚芽異形成性神経上皮腫瘍</t>
    <rPh sb="0" eb="1">
      <t>ノウ</t>
    </rPh>
    <rPh sb="2" eb="4">
      <t>ハイガ</t>
    </rPh>
    <rPh sb="4" eb="7">
      <t>イケイセイ</t>
    </rPh>
    <rPh sb="7" eb="8">
      <t>セイ</t>
    </rPh>
    <rPh sb="8" eb="10">
      <t>シンケイ</t>
    </rPh>
    <rPh sb="10" eb="12">
      <t>ジョウヒ</t>
    </rPh>
    <rPh sb="12" eb="14">
      <t>シュヨウ</t>
    </rPh>
    <phoneticPr fontId="4"/>
  </si>
  <si>
    <t>頭頸部　嗅神経芽腫</t>
    <rPh sb="4" eb="5">
      <t>カ</t>
    </rPh>
    <rPh sb="5" eb="9">
      <t>シンケイガシュ</t>
    </rPh>
    <phoneticPr fontId="4"/>
  </si>
  <si>
    <t>軟部組織　神経芽腫</t>
    <phoneticPr fontId="4"/>
  </si>
  <si>
    <t>甲状腺　濾胞癌</t>
    <rPh sb="4" eb="6">
      <t>ロホウ</t>
    </rPh>
    <phoneticPr fontId="4"/>
  </si>
  <si>
    <t>甲状腺　癌（その他）</t>
    <phoneticPr fontId="4"/>
  </si>
  <si>
    <t>下垂体　癌</t>
    <phoneticPr fontId="4"/>
  </si>
  <si>
    <t>原発不明がん</t>
    <rPh sb="0" eb="2">
      <t>ゲンパツ</t>
    </rPh>
    <rPh sb="2" eb="4">
      <t>フメイ</t>
    </rPh>
    <phoneticPr fontId="4"/>
  </si>
  <si>
    <t>原発不明　胚細胞腫瘍</t>
    <rPh sb="8" eb="10">
      <t>シュヨウ</t>
    </rPh>
    <phoneticPr fontId="4"/>
  </si>
  <si>
    <t>原発不明　中皮腫</t>
    <rPh sb="5" eb="7">
      <t>チュウヒ</t>
    </rPh>
    <rPh sb="7" eb="8">
      <t>シュ</t>
    </rPh>
    <phoneticPr fontId="4"/>
  </si>
  <si>
    <t>原発不明　漿液性癌</t>
    <rPh sb="0" eb="2">
      <t>ゲンパツ</t>
    </rPh>
    <rPh sb="2" eb="4">
      <t>フメイ</t>
    </rPh>
    <rPh sb="5" eb="8">
      <t>ショウエキセイ</t>
    </rPh>
    <rPh sb="8" eb="9">
      <t>ガン</t>
    </rPh>
    <phoneticPr fontId="4"/>
  </si>
  <si>
    <t>副腎　副腎皮質癌</t>
    <rPh sb="0" eb="2">
      <t>フクジン</t>
    </rPh>
    <phoneticPr fontId="4"/>
  </si>
  <si>
    <t>ファーター乳頭部　腺癌</t>
    <rPh sb="5" eb="7">
      <t>ニュウトウ</t>
    </rPh>
    <phoneticPr fontId="4"/>
  </si>
  <si>
    <t>皮膚　基底細胞癌</t>
    <phoneticPr fontId="4"/>
  </si>
  <si>
    <t>皮膚　皮膚繊維肉腫</t>
    <phoneticPr fontId="4"/>
  </si>
  <si>
    <t>皮膚　付属器癌</t>
    <phoneticPr fontId="4"/>
  </si>
  <si>
    <t>検体採取部位(第１選択)　部位</t>
    <rPh sb="0" eb="2">
      <t>ケンタイ</t>
    </rPh>
    <rPh sb="2" eb="4">
      <t>サイシュ</t>
    </rPh>
    <rPh sb="4" eb="6">
      <t>ブイ</t>
    </rPh>
    <rPh sb="7" eb="8">
      <t>ダイ</t>
    </rPh>
    <rPh sb="9" eb="11">
      <t>センタク</t>
    </rPh>
    <rPh sb="13" eb="15">
      <t>ブイ</t>
    </rPh>
    <phoneticPr fontId="14"/>
  </si>
  <si>
    <t>検体採取部位(第２選択)　採取部位</t>
    <rPh sb="0" eb="2">
      <t>ケンタイ</t>
    </rPh>
    <rPh sb="2" eb="4">
      <t>サイシュ</t>
    </rPh>
    <rPh sb="4" eb="6">
      <t>ブイ</t>
    </rPh>
    <rPh sb="7" eb="8">
      <t>ダイ</t>
    </rPh>
    <rPh sb="9" eb="11">
      <t>センタク</t>
    </rPh>
    <rPh sb="13" eb="17">
      <t>サイシュブイ</t>
    </rPh>
    <phoneticPr fontId="14"/>
  </si>
  <si>
    <t>検体部位(FMI)</t>
    <rPh sb="0" eb="2">
      <t>ケンタイ</t>
    </rPh>
    <rPh sb="2" eb="4">
      <t>ブイ</t>
    </rPh>
    <phoneticPr fontId="4"/>
  </si>
  <si>
    <t>検体採取部位</t>
    <rPh sb="0" eb="6">
      <t>ケンタイサイシュブイ</t>
    </rPh>
    <phoneticPr fontId="4"/>
  </si>
  <si>
    <t>頭頚部</t>
    <rPh sb="0" eb="3">
      <t>トウケイブ</t>
    </rPh>
    <phoneticPr fontId="4"/>
  </si>
  <si>
    <t>呼吸器・循環器系</t>
    <rPh sb="0" eb="3">
      <t>コキュウキ</t>
    </rPh>
    <rPh sb="4" eb="7">
      <t>ジュンカンキ</t>
    </rPh>
    <rPh sb="7" eb="8">
      <t>ケイ</t>
    </rPh>
    <phoneticPr fontId="4"/>
  </si>
  <si>
    <t>乳腺・内分泌系</t>
    <rPh sb="0" eb="2">
      <t>ニュウセン</t>
    </rPh>
    <rPh sb="3" eb="7">
      <t>ナイブンピツケイ</t>
    </rPh>
    <phoneticPr fontId="4"/>
  </si>
  <si>
    <t>上部・下部消化管</t>
    <rPh sb="0" eb="2">
      <t>ジョウブ</t>
    </rPh>
    <rPh sb="3" eb="5">
      <t>カブ</t>
    </rPh>
    <rPh sb="5" eb="8">
      <t>ショウカカン</t>
    </rPh>
    <phoneticPr fontId="4"/>
  </si>
  <si>
    <t>腹部</t>
    <rPh sb="0" eb="2">
      <t>フクブ</t>
    </rPh>
    <phoneticPr fontId="4"/>
  </si>
  <si>
    <t>肝胆膵脾・尿路系</t>
    <rPh sb="0" eb="4">
      <t>カンタンスイヒ</t>
    </rPh>
    <rPh sb="5" eb="8">
      <t>ニョウロケイ</t>
    </rPh>
    <phoneticPr fontId="4"/>
  </si>
  <si>
    <t>生殖器系</t>
    <rPh sb="0" eb="4">
      <t>セイショクキケイ</t>
    </rPh>
    <phoneticPr fontId="4"/>
  </si>
  <si>
    <t>軟部組織・筋骨格・リンパ節</t>
    <rPh sb="0" eb="4">
      <t>ナンブソシキ</t>
    </rPh>
    <rPh sb="5" eb="8">
      <t>キンコッカク</t>
    </rPh>
    <rPh sb="12" eb="13">
      <t>セツ</t>
    </rPh>
    <phoneticPr fontId="4"/>
  </si>
  <si>
    <t>脳神経系</t>
    <rPh sb="0" eb="4">
      <t>ノウシンケイケイ</t>
    </rPh>
    <phoneticPr fontId="4"/>
  </si>
  <si>
    <t>その他</t>
    <rPh sb="2" eb="3">
      <t>タ</t>
    </rPh>
    <phoneticPr fontId="4"/>
  </si>
  <si>
    <t>耳介</t>
    <rPh sb="0" eb="2">
      <t>ジカイ</t>
    </rPh>
    <phoneticPr fontId="4"/>
  </si>
  <si>
    <t>耳下腺</t>
    <rPh sb="0" eb="3">
      <t>ジカセン</t>
    </rPh>
    <phoneticPr fontId="4"/>
  </si>
  <si>
    <t>鼻腔</t>
    <rPh sb="0" eb="2">
      <t>ビクウ</t>
    </rPh>
    <phoneticPr fontId="4"/>
  </si>
  <si>
    <t>口腔</t>
    <rPh sb="0" eb="2">
      <t>コウクウ</t>
    </rPh>
    <phoneticPr fontId="4"/>
  </si>
  <si>
    <t>舌</t>
    <rPh sb="0" eb="1">
      <t>シタ</t>
    </rPh>
    <phoneticPr fontId="4"/>
  </si>
  <si>
    <t>唾液腺</t>
    <rPh sb="0" eb="3">
      <t>ダエキセン</t>
    </rPh>
    <phoneticPr fontId="4"/>
  </si>
  <si>
    <t>扁桃腺</t>
    <rPh sb="0" eb="3">
      <t>ヘントウセン</t>
    </rPh>
    <phoneticPr fontId="4"/>
  </si>
  <si>
    <t>気管</t>
    <rPh sb="0" eb="2">
      <t>キカン</t>
    </rPh>
    <phoneticPr fontId="4"/>
  </si>
  <si>
    <t>肺</t>
    <rPh sb="0" eb="1">
      <t>ハイ</t>
    </rPh>
    <phoneticPr fontId="4"/>
  </si>
  <si>
    <t>胸膜</t>
    <rPh sb="0" eb="2">
      <t>キョウマク</t>
    </rPh>
    <phoneticPr fontId="4"/>
  </si>
  <si>
    <t>胸壁</t>
    <rPh sb="0" eb="2">
      <t>キョウヘキ</t>
    </rPh>
    <phoneticPr fontId="4"/>
  </si>
  <si>
    <t>胸水</t>
    <rPh sb="0" eb="2">
      <t>キョウスイ</t>
    </rPh>
    <phoneticPr fontId="4"/>
  </si>
  <si>
    <t>縦隔</t>
    <rPh sb="0" eb="2">
      <t>ジュウカク</t>
    </rPh>
    <phoneticPr fontId="4"/>
  </si>
  <si>
    <t>横隔膜</t>
    <rPh sb="0" eb="3">
      <t>オウカクマク</t>
    </rPh>
    <phoneticPr fontId="4"/>
  </si>
  <si>
    <t>胸腺</t>
    <rPh sb="0" eb="2">
      <t>キョウセン</t>
    </rPh>
    <phoneticPr fontId="4"/>
  </si>
  <si>
    <t>心臓</t>
    <rPh sb="0" eb="2">
      <t>シンゾウ</t>
    </rPh>
    <phoneticPr fontId="4"/>
  </si>
  <si>
    <t>心膜</t>
    <rPh sb="0" eb="2">
      <t>シンマク</t>
    </rPh>
    <phoneticPr fontId="4"/>
  </si>
  <si>
    <t>心嚢液</t>
    <rPh sb="0" eb="3">
      <t>シンノウエキ</t>
    </rPh>
    <phoneticPr fontId="4"/>
  </si>
  <si>
    <t>乳房</t>
    <rPh sb="0" eb="2">
      <t>ニュウボウ</t>
    </rPh>
    <phoneticPr fontId="4"/>
  </si>
  <si>
    <t>甲状腺</t>
    <rPh sb="0" eb="3">
      <t>コウジョウセン</t>
    </rPh>
    <phoneticPr fontId="4"/>
  </si>
  <si>
    <t>副甲状腺</t>
    <rPh sb="0" eb="4">
      <t>フクコウジョウセン</t>
    </rPh>
    <phoneticPr fontId="4"/>
  </si>
  <si>
    <t>副腎</t>
    <rPh sb="0" eb="2">
      <t>フクジン</t>
    </rPh>
    <phoneticPr fontId="4"/>
  </si>
  <si>
    <t>食道</t>
    <rPh sb="0" eb="2">
      <t>ショクドウ</t>
    </rPh>
    <phoneticPr fontId="4"/>
  </si>
  <si>
    <t>胃食道接合部</t>
    <rPh sb="0" eb="3">
      <t>イショクドウ</t>
    </rPh>
    <rPh sb="3" eb="6">
      <t>セツゴウブ</t>
    </rPh>
    <phoneticPr fontId="4"/>
  </si>
  <si>
    <t>胃</t>
    <rPh sb="0" eb="1">
      <t>イ</t>
    </rPh>
    <phoneticPr fontId="4"/>
  </si>
  <si>
    <t>十二指腸</t>
    <rPh sb="0" eb="4">
      <t>ジュウニシチョウ</t>
    </rPh>
    <phoneticPr fontId="4"/>
  </si>
  <si>
    <t>虫垂</t>
    <rPh sb="0" eb="2">
      <t>チュウスイ</t>
    </rPh>
    <phoneticPr fontId="4"/>
  </si>
  <si>
    <t>結腸</t>
    <rPh sb="0" eb="2">
      <t>ケッチョウ</t>
    </rPh>
    <phoneticPr fontId="4"/>
  </si>
  <si>
    <t>直腸</t>
    <rPh sb="0" eb="2">
      <t>チョクチョウ</t>
    </rPh>
    <phoneticPr fontId="4"/>
  </si>
  <si>
    <t>肛門</t>
    <rPh sb="0" eb="2">
      <t>コウモン</t>
    </rPh>
    <phoneticPr fontId="4"/>
  </si>
  <si>
    <t>大腸(結腸・直腸以外)</t>
    <rPh sb="0" eb="2">
      <t>ダイチョウ</t>
    </rPh>
    <rPh sb="3" eb="5">
      <t>ケッチョウ</t>
    </rPh>
    <rPh sb="6" eb="8">
      <t>チョクチョウ</t>
    </rPh>
    <rPh sb="8" eb="10">
      <t>イガイ</t>
    </rPh>
    <phoneticPr fontId="4"/>
  </si>
  <si>
    <t>腹壁</t>
    <rPh sb="0" eb="2">
      <t>フクヘキ</t>
    </rPh>
    <phoneticPr fontId="4"/>
  </si>
  <si>
    <t>腹膜</t>
    <rPh sb="0" eb="2">
      <t>フクマク</t>
    </rPh>
    <phoneticPr fontId="4"/>
  </si>
  <si>
    <t>大網</t>
    <rPh sb="0" eb="2">
      <t>オオアミ</t>
    </rPh>
    <phoneticPr fontId="4"/>
  </si>
  <si>
    <t>腹水</t>
    <rPh sb="0" eb="2">
      <t>フクスイ</t>
    </rPh>
    <phoneticPr fontId="4"/>
  </si>
  <si>
    <t>骨盤</t>
    <rPh sb="0" eb="2">
      <t>コツバン</t>
    </rPh>
    <phoneticPr fontId="4"/>
  </si>
  <si>
    <t>腹部(その他)</t>
    <rPh sb="0" eb="2">
      <t>フクブ</t>
    </rPh>
    <rPh sb="5" eb="6">
      <t>タ</t>
    </rPh>
    <phoneticPr fontId="4"/>
  </si>
  <si>
    <t>肝臓</t>
    <rPh sb="0" eb="2">
      <t>カンゾウ</t>
    </rPh>
    <phoneticPr fontId="4"/>
  </si>
  <si>
    <t>胆のう</t>
    <rPh sb="0" eb="1">
      <t>タン</t>
    </rPh>
    <phoneticPr fontId="4"/>
  </si>
  <si>
    <t>胆管</t>
    <rPh sb="0" eb="2">
      <t>タンカン</t>
    </rPh>
    <phoneticPr fontId="4"/>
  </si>
  <si>
    <t>膵臓</t>
    <rPh sb="0" eb="2">
      <t>スイゾウ</t>
    </rPh>
    <phoneticPr fontId="4"/>
  </si>
  <si>
    <t>脾臓</t>
    <rPh sb="0" eb="2">
      <t>ヒゾウ</t>
    </rPh>
    <phoneticPr fontId="4"/>
  </si>
  <si>
    <t>腎臓</t>
    <rPh sb="0" eb="2">
      <t>ジンゾウ</t>
    </rPh>
    <phoneticPr fontId="4"/>
  </si>
  <si>
    <t>腎盂尿管</t>
    <rPh sb="0" eb="4">
      <t>ジンウニョウカン</t>
    </rPh>
    <phoneticPr fontId="4"/>
  </si>
  <si>
    <t>膀胱</t>
    <rPh sb="0" eb="2">
      <t>ボウコウ</t>
    </rPh>
    <phoneticPr fontId="4"/>
  </si>
  <si>
    <t>尿道</t>
    <rPh sb="0" eb="2">
      <t>ニョウドウ</t>
    </rPh>
    <phoneticPr fontId="4"/>
  </si>
  <si>
    <t>尿膜管</t>
    <rPh sb="0" eb="3">
      <t>ニョウマクカン</t>
    </rPh>
    <phoneticPr fontId="4"/>
  </si>
  <si>
    <t>前立腺</t>
    <rPh sb="0" eb="3">
      <t>ゼンリツセン</t>
    </rPh>
    <phoneticPr fontId="4"/>
  </si>
  <si>
    <t>陰茎</t>
    <rPh sb="0" eb="2">
      <t>インケイ</t>
    </rPh>
    <phoneticPr fontId="4"/>
  </si>
  <si>
    <t>卵巣</t>
    <rPh sb="0" eb="2">
      <t>ランソウ</t>
    </rPh>
    <phoneticPr fontId="4"/>
  </si>
  <si>
    <t>卵管</t>
    <rPh sb="0" eb="2">
      <t>ランカン</t>
    </rPh>
    <phoneticPr fontId="4"/>
  </si>
  <si>
    <t>子宮</t>
    <rPh sb="0" eb="2">
      <t>シキュウ</t>
    </rPh>
    <phoneticPr fontId="4"/>
  </si>
  <si>
    <t>子宮頚部</t>
    <rPh sb="0" eb="4">
      <t>シキュウケイブ</t>
    </rPh>
    <phoneticPr fontId="4"/>
  </si>
  <si>
    <t>膣</t>
    <rPh sb="0" eb="1">
      <t>チツ</t>
    </rPh>
    <phoneticPr fontId="4"/>
  </si>
  <si>
    <t>外陰部</t>
    <rPh sb="0" eb="3">
      <t>ガイインブ</t>
    </rPh>
    <phoneticPr fontId="4"/>
  </si>
  <si>
    <t>皮膚</t>
    <rPh sb="0" eb="2">
      <t>ヒフ</t>
    </rPh>
    <phoneticPr fontId="4"/>
  </si>
  <si>
    <t>軟部組織</t>
    <rPh sb="0" eb="4">
      <t>ナンブソシキ</t>
    </rPh>
    <phoneticPr fontId="4"/>
  </si>
  <si>
    <t>筋肉</t>
    <rPh sb="0" eb="2">
      <t>キンニク</t>
    </rPh>
    <phoneticPr fontId="4"/>
  </si>
  <si>
    <t>骨</t>
    <rPh sb="0" eb="1">
      <t>ホネ</t>
    </rPh>
    <phoneticPr fontId="4"/>
  </si>
  <si>
    <t>リンパ節</t>
    <rPh sb="3" eb="4">
      <t>セツ</t>
    </rPh>
    <phoneticPr fontId="4"/>
  </si>
  <si>
    <t>脳</t>
    <rPh sb="0" eb="1">
      <t>ノウ</t>
    </rPh>
    <phoneticPr fontId="4"/>
  </si>
  <si>
    <t>眼球</t>
    <rPh sb="0" eb="2">
      <t>ガンキュウ</t>
    </rPh>
    <phoneticPr fontId="4"/>
  </si>
  <si>
    <t>涙腺</t>
    <rPh sb="0" eb="2">
      <t>ルイセン</t>
    </rPh>
    <phoneticPr fontId="4"/>
  </si>
  <si>
    <t>骨髄</t>
    <rPh sb="0" eb="2">
      <t>コツズイ</t>
    </rPh>
    <phoneticPr fontId="4"/>
  </si>
  <si>
    <t>中枢神経</t>
    <rPh sb="0" eb="2">
      <t>チュウスウ</t>
    </rPh>
    <rPh sb="2" eb="4">
      <t>シンケイ</t>
    </rPh>
    <phoneticPr fontId="4"/>
  </si>
  <si>
    <t>肺</t>
    <phoneticPr fontId="4"/>
  </si>
  <si>
    <t>腸</t>
    <phoneticPr fontId="4"/>
  </si>
  <si>
    <t>exon-19欠失</t>
    <rPh sb="7" eb="9">
      <t>ケツシツ</t>
    </rPh>
    <phoneticPr fontId="4"/>
  </si>
  <si>
    <t>exon-20挿入</t>
    <rPh sb="7" eb="9">
      <t>ソウニュウ</t>
    </rPh>
    <phoneticPr fontId="4"/>
  </si>
  <si>
    <t>乳房</t>
    <rPh sb="1" eb="2">
      <t>ボウ</t>
    </rPh>
    <phoneticPr fontId="4"/>
  </si>
  <si>
    <t>肝臓</t>
    <rPh sb="1" eb="2">
      <t>ゾウ</t>
    </rPh>
    <phoneticPr fontId="4"/>
  </si>
  <si>
    <t>皮膚</t>
    <phoneticPr fontId="4"/>
  </si>
  <si>
    <t>1次治療</t>
    <rPh sb="1" eb="2">
      <t>ツギ</t>
    </rPh>
    <rPh sb="2" eb="4">
      <t>チリョウ</t>
    </rPh>
    <phoneticPr fontId="4"/>
  </si>
  <si>
    <t>2次治療</t>
    <rPh sb="1" eb="2">
      <t>ツギ</t>
    </rPh>
    <rPh sb="2" eb="4">
      <t>チリョウ</t>
    </rPh>
    <phoneticPr fontId="4"/>
  </si>
  <si>
    <t>3次治療</t>
    <rPh sb="1" eb="2">
      <t>ツギ</t>
    </rPh>
    <rPh sb="2" eb="4">
      <t>チリョウ</t>
    </rPh>
    <phoneticPr fontId="4"/>
  </si>
  <si>
    <t>4次治療</t>
    <rPh sb="1" eb="2">
      <t>ツギ</t>
    </rPh>
    <rPh sb="2" eb="4">
      <t>チリョウ</t>
    </rPh>
    <phoneticPr fontId="4"/>
  </si>
  <si>
    <t>5次治療以降</t>
    <rPh sb="1" eb="2">
      <t>ツギ</t>
    </rPh>
    <rPh sb="2" eb="4">
      <t>チリョウ</t>
    </rPh>
    <rPh sb="4" eb="6">
      <t>イコウ</t>
    </rPh>
    <phoneticPr fontId="4"/>
  </si>
  <si>
    <t>（家族歴９)</t>
    <rPh sb="1" eb="3">
      <t>カゾク</t>
    </rPh>
    <rPh sb="3" eb="4">
      <t>レキ</t>
    </rPh>
    <phoneticPr fontId="4"/>
  </si>
  <si>
    <t>あり</t>
  </si>
  <si>
    <r>
      <t>検体採取部位（その他の場合、</t>
    </r>
    <r>
      <rPr>
        <sz val="11"/>
        <color rgb="FFFF0000"/>
        <rFont val="游ゴシック"/>
        <family val="3"/>
        <charset val="128"/>
        <scheme val="minor"/>
      </rPr>
      <t>英名</t>
    </r>
    <r>
      <rPr>
        <sz val="11"/>
        <color theme="1"/>
        <rFont val="游ゴシック"/>
        <family val="2"/>
        <charset val="128"/>
        <scheme val="minor"/>
      </rPr>
      <t>を入力）</t>
    </r>
    <rPh sb="4" eb="6">
      <t>ブイ</t>
    </rPh>
    <rPh sb="14" eb="16">
      <t>エイメイ</t>
    </rPh>
    <rPh sb="17" eb="19">
      <t>ニュウリョク</t>
    </rPh>
    <phoneticPr fontId="3"/>
  </si>
  <si>
    <t>保険診療</t>
    <rPh sb="0" eb="2">
      <t>ホケン</t>
    </rPh>
    <rPh sb="2" eb="4">
      <t>シンリョウ</t>
    </rPh>
    <phoneticPr fontId="4"/>
  </si>
  <si>
    <t>企業治験</t>
    <rPh sb="0" eb="2">
      <t>キギョウ</t>
    </rPh>
    <rPh sb="2" eb="4">
      <t>チケン</t>
    </rPh>
    <phoneticPr fontId="4"/>
  </si>
  <si>
    <t>医師主導治験</t>
    <rPh sb="0" eb="4">
      <t>イシシュドウ</t>
    </rPh>
    <rPh sb="4" eb="6">
      <t>チケン</t>
    </rPh>
    <phoneticPr fontId="4"/>
  </si>
  <si>
    <t>治療種別</t>
    <rPh sb="0" eb="2">
      <t>チリョウ</t>
    </rPh>
    <rPh sb="2" eb="4">
      <t>シュベツ</t>
    </rPh>
    <phoneticPr fontId="4"/>
  </si>
  <si>
    <t>先進医療</t>
    <rPh sb="0" eb="4">
      <t>センシンイリョウ</t>
    </rPh>
    <phoneticPr fontId="4"/>
  </si>
  <si>
    <t>患者申出療養</t>
    <rPh sb="0" eb="2">
      <t>カンジャ</t>
    </rPh>
    <rPh sb="2" eb="4">
      <t>モウシデ</t>
    </rPh>
    <rPh sb="4" eb="6">
      <t>リョウヨウ</t>
    </rPh>
    <phoneticPr fontId="4"/>
  </si>
  <si>
    <t>その他</t>
    <rPh sb="2" eb="3">
      <t>タ</t>
    </rPh>
    <phoneticPr fontId="4"/>
  </si>
  <si>
    <t>薬物療法実施の有無</t>
    <rPh sb="0" eb="4">
      <t>ヤクブツリョウホウ</t>
    </rPh>
    <rPh sb="4" eb="6">
      <t>ジッシ</t>
    </rPh>
    <rPh sb="7" eb="9">
      <t>ウム</t>
    </rPh>
    <phoneticPr fontId="14"/>
  </si>
  <si>
    <r>
      <t>薬物療法（</t>
    </r>
    <r>
      <rPr>
        <sz val="10"/>
        <color theme="1"/>
        <rFont val="游ゴシック"/>
        <family val="3"/>
        <charset val="128"/>
        <scheme val="minor"/>
      </rPr>
      <t>治療ライン）</t>
    </r>
    <rPh sb="0" eb="2">
      <t>ヤクブツ</t>
    </rPh>
    <rPh sb="2" eb="4">
      <t>リョウホウ</t>
    </rPh>
    <rPh sb="5" eb="7">
      <t>チリョウ</t>
    </rPh>
    <phoneticPr fontId="4"/>
  </si>
  <si>
    <t>自施設</t>
    <rPh sb="0" eb="3">
      <t>ジシセツ</t>
    </rPh>
    <phoneticPr fontId="4"/>
  </si>
  <si>
    <t>他施設</t>
    <rPh sb="0" eb="3">
      <t>タシセツ</t>
    </rPh>
    <phoneticPr fontId="4"/>
  </si>
  <si>
    <t>神経節芽腫</t>
  </si>
  <si>
    <t>神経節腫</t>
  </si>
  <si>
    <t>頭頸部粘膜黒色腫</t>
  </si>
  <si>
    <t>頭頸部扁平上皮癌</t>
  </si>
  <si>
    <t>上咽頭癌</t>
  </si>
  <si>
    <t>副甲状腺癌</t>
  </si>
  <si>
    <t>唾液腺癌</t>
  </si>
  <si>
    <t>唾液腺芽腫</t>
  </si>
  <si>
    <t>涙腺腫瘍</t>
  </si>
  <si>
    <t>網膜芽細胞腫</t>
  </si>
  <si>
    <t>甲状腺退形成癌/未分化癌</t>
  </si>
  <si>
    <t>甲状腺ヒュルトレ細胞癌</t>
  </si>
  <si>
    <t>甲状腺硝子化索状腺腫</t>
  </si>
  <si>
    <t>甲状腺髄様癌</t>
  </si>
  <si>
    <t>甲状腺好酸性細胞腺腫</t>
  </si>
  <si>
    <t>甲状腺低分化癌</t>
  </si>
  <si>
    <t>混合型小細胞肺癌</t>
  </si>
  <si>
    <t>肺炎症性筋線維芽細胞腫</t>
  </si>
  <si>
    <t>肺上皮内腺癌</t>
  </si>
  <si>
    <t>肺神経内分泌腫瘍</t>
  </si>
  <si>
    <t>非小細胞肺癌</t>
  </si>
  <si>
    <t>胸膜肺芽腫</t>
  </si>
  <si>
    <t>肺リンパ管筋腫症/PEComa</t>
  </si>
  <si>
    <t>肺肉腫様癌</t>
  </si>
  <si>
    <t>胸膜中皮腫</t>
  </si>
  <si>
    <t>胸腺上皮性腫瘍</t>
  </si>
  <si>
    <t>胸腺神経内分泌腫瘍</t>
  </si>
  <si>
    <t>腺筋上皮腫</t>
  </si>
  <si>
    <t>線維上皮性腫瘍</t>
  </si>
  <si>
    <t>非浸潤性小葉癌</t>
  </si>
  <si>
    <t>乳腺新生物、特定不能</t>
  </si>
  <si>
    <t>乳腺肉腫</t>
  </si>
  <si>
    <t>炎症性乳癌</t>
  </si>
  <si>
    <t>浸潤性乳癌</t>
  </si>
  <si>
    <t>分泌癌</t>
  </si>
  <si>
    <t>化生癌</t>
  </si>
  <si>
    <t>食道低分化癌</t>
  </si>
  <si>
    <t>食道扁平上皮癌</t>
  </si>
  <si>
    <t>食道胃腺癌</t>
  </si>
  <si>
    <t>食道粘膜悪性黒色腫</t>
  </si>
  <si>
    <t>食道/胃平滑筋新生物、特定不能</t>
  </si>
  <si>
    <t>肛門腺腺癌</t>
  </si>
  <si>
    <t>肛門扁平上皮癌</t>
  </si>
  <si>
    <t>直腸肛門粘膜悪性黒色腫</t>
  </si>
  <si>
    <t>虫垂腺癌</t>
  </si>
  <si>
    <t>結腸直腸腺癌</t>
  </si>
  <si>
    <t>消化管神経内分泌腫瘍</t>
  </si>
  <si>
    <t>低異型度虫垂粘液性腫瘍</t>
  </si>
  <si>
    <t>結腸髄様癌</t>
  </si>
  <si>
    <t>小腸癌</t>
  </si>
  <si>
    <t>大腸管状腺腫</t>
  </si>
  <si>
    <t>十二指腸乳頭部癌</t>
  </si>
  <si>
    <t>腹膜中皮腫</t>
  </si>
  <si>
    <t>腹膜漿液性癌</t>
  </si>
  <si>
    <t>肝細胞癌線維層状型</t>
  </si>
  <si>
    <t>肝芽腫</t>
  </si>
  <si>
    <t>肝細胞腺腫</t>
  </si>
  <si>
    <t>肝細胞癌</t>
  </si>
  <si>
    <t>混合型肝細胞癌</t>
  </si>
  <si>
    <t>肝血管肉腫</t>
  </si>
  <si>
    <t>悪性非上皮性肝腫瘍</t>
  </si>
  <si>
    <t>悪性肝ラブドイド腫瘍</t>
  </si>
  <si>
    <t>肝胎児性未分化肉腫</t>
  </si>
  <si>
    <t>胆嚢内乳頭状腫瘍</t>
  </si>
  <si>
    <t>胆管内乳頭状腫瘍</t>
  </si>
  <si>
    <t>膵腺房細胞癌</t>
  </si>
  <si>
    <t>膵腺扁平上皮癌</t>
  </si>
  <si>
    <t>膵嚢胞性腫瘍</t>
  </si>
  <si>
    <t>膵腺癌</t>
  </si>
  <si>
    <t>膵神経内分泌腫瘍</t>
  </si>
  <si>
    <t>膵芽腫</t>
  </si>
  <si>
    <t>膵充実性偽乳頭状腫瘍</t>
  </si>
  <si>
    <t>副腎皮質線種</t>
  </si>
  <si>
    <t>副腎皮質癌</t>
  </si>
  <si>
    <t>褐色細胞腫</t>
  </si>
  <si>
    <t>腎明細胞肉腫</t>
  </si>
  <si>
    <t>腎細胞癌</t>
  </si>
  <si>
    <t>腎神経内分泌腫瘍</t>
  </si>
  <si>
    <t>腎ラブドイド腫瘍</t>
  </si>
  <si>
    <t>ウィルムス腫瘍</t>
  </si>
  <si>
    <t>膀胱腺癌</t>
  </si>
  <si>
    <t>膀胱扁平上皮癌</t>
  </si>
  <si>
    <t>膀胱尿路上皮癌</t>
  </si>
  <si>
    <t>膀胱炎症性筋線維芽細胞性腫瘍</t>
  </si>
  <si>
    <t>尿路上皮内反性乳頭腫</t>
  </si>
  <si>
    <t>尿道粘膜（悪性）黒色腫</t>
  </si>
  <si>
    <t>膀胱形質細胞様/印環細胞癌</t>
  </si>
  <si>
    <t>膀胱肉腫様癌</t>
  </si>
  <si>
    <t>膀胱小細胞癌</t>
  </si>
  <si>
    <t>上部尿路上皮癌</t>
  </si>
  <si>
    <t>尿膜管癌</t>
  </si>
  <si>
    <t>尿路上皮乳頭腫</t>
  </si>
  <si>
    <t>上皮性卵巣癌</t>
  </si>
  <si>
    <t>卵巣胚細胞腫瘍</t>
  </si>
  <si>
    <t>性索間質腫瘍</t>
  </si>
  <si>
    <t>子宮頸部腺癌</t>
  </si>
  <si>
    <t>子宮頸上皮内腺癌</t>
  </si>
  <si>
    <t>子宮頸部腺様基底細胞癌</t>
  </si>
  <si>
    <t>腺様嚢胞癌（子宮頸部）</t>
  </si>
  <si>
    <t>子宮頸部腺扁平上皮癌</t>
  </si>
  <si>
    <t>子宮頸部平滑筋肉腫</t>
  </si>
  <si>
    <t>子宮頸部神経内分泌腫瘍</t>
  </si>
  <si>
    <t>子宮頸部横紋筋肉腫</t>
  </si>
  <si>
    <t>子宮頸部扁平上皮癌</t>
  </si>
  <si>
    <t>子宮頸部すりガラス細胞癌</t>
  </si>
  <si>
    <t>混合子宮頸癌</t>
  </si>
  <si>
    <t>子宮頸部小細胞癌</t>
  </si>
  <si>
    <t>子宮頸部絨毛腺管状腺癌</t>
  </si>
  <si>
    <t>子宮内膜癌</t>
  </si>
  <si>
    <t>妊娠性絨毛疾患</t>
  </si>
  <si>
    <t>その他子宮癌</t>
  </si>
  <si>
    <t>外陰部胚細胞腫瘍</t>
  </si>
  <si>
    <t>外陰部/膣粘液腺癌</t>
  </si>
  <si>
    <t>外陰部/膣粘膜黒色腫</t>
  </si>
  <si>
    <t>低分化膣癌</t>
  </si>
  <si>
    <t>外陰部/膣扁平上皮癌</t>
  </si>
  <si>
    <t>膣腺癌</t>
  </si>
  <si>
    <t>前立腺腺癌</t>
  </si>
  <si>
    <t>前立腺神経内分泌腫瘍</t>
  </si>
  <si>
    <t>前立腺小細胞癌</t>
  </si>
  <si>
    <t>前立腺扁平上皮癌</t>
  </si>
  <si>
    <t>精上皮腫</t>
  </si>
  <si>
    <t>精巣リンパ腫</t>
  </si>
  <si>
    <t>精巣中皮腫</t>
  </si>
  <si>
    <t>陰茎扁平上皮癌</t>
  </si>
  <si>
    <t>侵襲性指趾乳頭状腺がん</t>
  </si>
  <si>
    <t>異型性線維黄色腫</t>
  </si>
  <si>
    <t>異型性母斑</t>
  </si>
  <si>
    <t>基底細胞癌</t>
  </si>
  <si>
    <t>有棘細胞癌</t>
  </si>
  <si>
    <t>皮膚線維腫</t>
  </si>
  <si>
    <t>隆起性皮膚線維肉腫</t>
  </si>
  <si>
    <t>線維硬化性毛包上皮腫瘍</t>
  </si>
  <si>
    <t>内分泌性粘液産生性汗腺癌</t>
  </si>
  <si>
    <t>乳房外パジェット病</t>
  </si>
  <si>
    <t>悪性黒色腫</t>
  </si>
  <si>
    <t>メルケル細胞癌</t>
  </si>
  <si>
    <t>微小嚢胞性付属器癌</t>
  </si>
  <si>
    <t>汗孔癌/らせん腺癌</t>
  </si>
  <si>
    <t>汗孔腫/先端汗腺腫</t>
  </si>
  <si>
    <t>晩発性皮膚ポルフィリン症</t>
  </si>
  <si>
    <t>増殖性外毛根鞘嚢腫</t>
  </si>
  <si>
    <t>皮脂腺癌</t>
  </si>
  <si>
    <t>皮膚付属器癌</t>
  </si>
  <si>
    <t>汗腺腫瘍/らせん腺種</t>
  </si>
  <si>
    <t>汗腺腺癌</t>
  </si>
  <si>
    <t>汗腺癌/アポクリン・エクリン癌</t>
  </si>
  <si>
    <t>侵襲性血管粘液腫</t>
  </si>
  <si>
    <t>胞巣状軟部肉腫</t>
  </si>
  <si>
    <t>類血管腫型線維性組織球腫</t>
  </si>
  <si>
    <t>血管肉腫</t>
  </si>
  <si>
    <t>異型脂肪腫様腫瘍</t>
  </si>
  <si>
    <t>明細胞肉腫</t>
  </si>
  <si>
    <t>樹状細胞肉腫</t>
  </si>
  <si>
    <t>デスモイド/侵襲性線維腫症</t>
  </si>
  <si>
    <t>線維形成性小円形細胞腫瘍</t>
  </si>
  <si>
    <t>類上皮血管内皮腫</t>
  </si>
  <si>
    <t>類上皮肉腫</t>
  </si>
  <si>
    <t>骨外性ユーイング肉腫</t>
  </si>
  <si>
    <t>線維肉腫</t>
  </si>
  <si>
    <t>消化管間質腫瘍</t>
  </si>
  <si>
    <t>血管腫</t>
  </si>
  <si>
    <t>乳児型線維肉腫</t>
  </si>
  <si>
    <t>炎症性筋線維芽細胞腫瘍</t>
  </si>
  <si>
    <t>血管内膜肉腫</t>
  </si>
  <si>
    <t>平滑筋腫</t>
  </si>
  <si>
    <t>平滑筋肉腫</t>
  </si>
  <si>
    <t>脂肪肉腫</t>
  </si>
  <si>
    <t>低悪性度線維粘液肉腫</t>
  </si>
  <si>
    <t>筋線維腫</t>
  </si>
  <si>
    <t>筋線維腫症</t>
  </si>
  <si>
    <t>筋周皮腫</t>
  </si>
  <si>
    <t>粘液線維肉腫</t>
  </si>
  <si>
    <t>粘液腫</t>
  </si>
  <si>
    <t>傍神経節腫 パラガングリオーマ</t>
  </si>
  <si>
    <t>血管周囲性類上皮細胞性腫瘍</t>
  </si>
  <si>
    <t>偽筋原性血管内皮腫</t>
  </si>
  <si>
    <t>放射線誘発肉腫</t>
  </si>
  <si>
    <t>横紋筋肉腫</t>
  </si>
  <si>
    <t>円形細胞肉腫、特定不能</t>
  </si>
  <si>
    <t>肉腫、特定不能</t>
  </si>
  <si>
    <t>軟部の筋上皮癌</t>
  </si>
  <si>
    <t>孤立性線維性腫瘍/血管周皮種</t>
  </si>
  <si>
    <t>滑膜肉腫</t>
  </si>
  <si>
    <t>びまん型腱滑膜巨細胞腫</t>
  </si>
  <si>
    <t>未分化多形肉腫/悪性線維性組織球腫/高悪性度紡錐細胞肉腫</t>
  </si>
  <si>
    <t>アダマンチノーマ</t>
  </si>
  <si>
    <t>軟骨芽細胞腫</t>
  </si>
  <si>
    <t>軟骨肉腫</t>
  </si>
  <si>
    <t>脊索腫</t>
  </si>
  <si>
    <t>ユーイング肉腫</t>
  </si>
  <si>
    <t>骨巨細胞腫</t>
  </si>
  <si>
    <t>骨肉腫</t>
  </si>
  <si>
    <t>非定型骨髄性</t>
  </si>
  <si>
    <t>良性骨髄性</t>
  </si>
  <si>
    <t>骨髄性腫瘍</t>
  </si>
  <si>
    <t>異型リンパ球</t>
  </si>
  <si>
    <t>良性リンパ球</t>
  </si>
  <si>
    <t>リンパ腫</t>
  </si>
  <si>
    <t>原発不明上皮内腺癌</t>
  </si>
  <si>
    <t>原発不明癌</t>
  </si>
  <si>
    <t>原発不明性腺外胚細胞腫瘍</t>
  </si>
  <si>
    <t>原発不明混合性型癌</t>
  </si>
  <si>
    <t>第三階層</t>
    <rPh sb="0" eb="1">
      <t>ダイ</t>
    </rPh>
    <rPh sb="1" eb="4">
      <t>サンカイソウ</t>
    </rPh>
    <phoneticPr fontId="14"/>
  </si>
  <si>
    <t>脈絡叢腫瘍</t>
    <phoneticPr fontId="14"/>
  </si>
  <si>
    <t>びまん性神経膠腫</t>
    <phoneticPr fontId="14"/>
  </si>
  <si>
    <t>膠芽腫</t>
  </si>
  <si>
    <t>胎児性腫瘍</t>
    <phoneticPr fontId="14"/>
  </si>
  <si>
    <t>非定型奇形腫様ラブドイド腫瘍</t>
  </si>
  <si>
    <t>線維形成性結節性髄芽腫</t>
  </si>
  <si>
    <t>ニューロピルと真性ロゼットに富む胎児性腫瘍</t>
  </si>
  <si>
    <t>大細胞性/退形成性髄芽腫</t>
  </si>
  <si>
    <t>髄芽腫</t>
  </si>
  <si>
    <t>高度結節性髄芽腫</t>
  </si>
  <si>
    <t>髄上皮腫</t>
  </si>
  <si>
    <t>髄筋芽腫</t>
  </si>
  <si>
    <t>メラニン性髄芽腫</t>
  </si>
  <si>
    <t>嗅神経芽細胞腫</t>
  </si>
  <si>
    <t>原始神経外胚葉性腫瘍</t>
  </si>
  <si>
    <t>退形成性神経節膠腫</t>
  </si>
  <si>
    <t>退形成性多型黄色星細胞腫</t>
  </si>
  <si>
    <t>胚芽異形成性神経上皮腫瘍</t>
  </si>
  <si>
    <t>神経節細胞腫</t>
  </si>
  <si>
    <t>神経節膠腫</t>
  </si>
  <si>
    <t>低悪性度神経膠腫、特定不能</t>
  </si>
  <si>
    <t>毛様細胞性星細胞腫</t>
  </si>
  <si>
    <t>毛様類粘液性星細胞腫</t>
  </si>
  <si>
    <t>多形黄色星細胞腫</t>
  </si>
  <si>
    <t>被包性神経膠腫</t>
    <phoneticPr fontId="14"/>
  </si>
  <si>
    <t>退形成性上衣腫</t>
  </si>
  <si>
    <t>明細胞上衣腫</t>
  </si>
  <si>
    <t>上衣腫</t>
  </si>
  <si>
    <t>粘液乳頭状上衣腫</t>
  </si>
  <si>
    <t>上衣下腫</t>
  </si>
  <si>
    <t>上衣系腫瘍</t>
    <phoneticPr fontId="14"/>
  </si>
  <si>
    <t>絨毛癌</t>
  </si>
  <si>
    <t>胎児性癌</t>
  </si>
  <si>
    <t>ジャーミノーマ（胚腫）</t>
  </si>
  <si>
    <t>頭蓋内未熟奇形腫</t>
  </si>
  <si>
    <t>頭蓋内悪性奇形腫</t>
  </si>
  <si>
    <t>頭蓋内成熟奇形腫</t>
  </si>
  <si>
    <t>頭蓋内混合性胚細胞腫瘍</t>
  </si>
  <si>
    <t>頭蓋内卵黄嚢腫瘍</t>
  </si>
  <si>
    <t>頭蓋内胚細胞腫瘍</t>
    <phoneticPr fontId="14"/>
  </si>
  <si>
    <t>退形成性髄膜腫</t>
  </si>
  <si>
    <t>異型髄膜腫</t>
  </si>
  <si>
    <t>脊索腫様髄膜腫</t>
  </si>
  <si>
    <t>明細胞髄膜腫</t>
  </si>
  <si>
    <t>中枢神経系血管周皮腫</t>
  </si>
  <si>
    <t>髄膜腫</t>
  </si>
  <si>
    <t>乳頭状髄膜腫</t>
  </si>
  <si>
    <t>ラブドイド髄膜腫</t>
  </si>
  <si>
    <t>中枢神経系孤立性線維性腫瘍</t>
  </si>
  <si>
    <t>血管芽腫</t>
  </si>
  <si>
    <t>高悪性度神経上皮腫瘍</t>
  </si>
  <si>
    <t>低悪性度神経上皮腫瘍</t>
  </si>
  <si>
    <t>頭蓋内悪性リンパ腫</t>
  </si>
  <si>
    <t>頭蓋内悪性腫瘍</t>
  </si>
  <si>
    <t>中枢神経系間葉性軟骨肉腫</t>
  </si>
  <si>
    <t>原発性脳腫瘍</t>
  </si>
  <si>
    <t>原発性神経上皮腫瘍</t>
  </si>
  <si>
    <t>血管中心性膠腫</t>
  </si>
  <si>
    <t>星芽腫</t>
  </si>
  <si>
    <t>中枢性神経細胞腫</t>
  </si>
  <si>
    <t>小脳脂肪神経細胞腫</t>
  </si>
  <si>
    <t>第三脳室脊索腫様膠腫</t>
  </si>
  <si>
    <t>線維形成性乳児星細胞腫</t>
  </si>
  <si>
    <t>線維形成性乳児神経節膠腫</t>
  </si>
  <si>
    <t>異形成性小脳神経節細胞腫/レーミッテ・ダクロス病</t>
  </si>
  <si>
    <t>脳室外神経細胞腫</t>
  </si>
  <si>
    <t>乳頭状グリア神経細胞性腫瘍</t>
  </si>
  <si>
    <t>第4脳室ロゼット形成性グリア神経細胞腫瘍</t>
  </si>
  <si>
    <t>中間型松果体実質腫瘍</t>
  </si>
  <si>
    <t>松果体芽腫</t>
  </si>
  <si>
    <t>松果体細胞腫</t>
  </si>
  <si>
    <t>松果体部腫瘍</t>
    <phoneticPr fontId="14"/>
  </si>
  <si>
    <t>松果体部乳頭状腫瘍</t>
    <phoneticPr fontId="14"/>
  </si>
  <si>
    <t>メラニン細胞腫</t>
  </si>
  <si>
    <t>原発性中枢神経系黒色腫</t>
  </si>
  <si>
    <t>原発性中枢神経系メラニン細胞性腫瘍</t>
    <phoneticPr fontId="14"/>
  </si>
  <si>
    <t>異型下垂体腺腫</t>
  </si>
  <si>
    <t>エナメル上皮腫型頭蓋咽頭腫</t>
  </si>
  <si>
    <t>乳頭型頭蓋咽頭腫</t>
  </si>
  <si>
    <t>顆粒細胞腫</t>
  </si>
  <si>
    <t>下垂体細胞腫</t>
  </si>
  <si>
    <t>下垂体腺腫</t>
  </si>
  <si>
    <t>下垂体癌</t>
  </si>
  <si>
    <t>腺下垂体紡錘形細胞オンコサイトーマ</t>
  </si>
  <si>
    <t>トルコ鞍部腫瘍</t>
    <phoneticPr fontId="14"/>
  </si>
  <si>
    <t>第四階層</t>
    <rPh sb="0" eb="1">
      <t>ダイ</t>
    </rPh>
    <rPh sb="1" eb="2">
      <t>ヨン</t>
    </rPh>
    <rPh sb="2" eb="4">
      <t>カイソウ</t>
    </rPh>
    <phoneticPr fontId="14"/>
  </si>
  <si>
    <t>多形膠芽腫</t>
    <phoneticPr fontId="14"/>
  </si>
  <si>
    <t>神経線維腫</t>
  </si>
  <si>
    <t>悪性末梢神経鞘腫瘍</t>
    <phoneticPr fontId="14"/>
  </si>
  <si>
    <t>富細胞型神経鞘腫</t>
  </si>
  <si>
    <t>色素型神経鞘腫</t>
  </si>
  <si>
    <t>腺扁平上皮舌癌</t>
  </si>
  <si>
    <t>上皮筋上皮癌</t>
  </si>
  <si>
    <t>頭頸部神経内分泌癌</t>
  </si>
  <si>
    <t>頭頸部NUT正中線癌</t>
  </si>
  <si>
    <t>歯原性癌腫</t>
  </si>
  <si>
    <t>副鼻腔腺癌</t>
  </si>
  <si>
    <t>副鼻腔未分化癌</t>
  </si>
  <si>
    <t>明細胞性歯原性癌</t>
  </si>
  <si>
    <t>原発不明頭頸部扁平上皮癌</t>
  </si>
  <si>
    <t>下咽頭扁平上皮癌</t>
  </si>
  <si>
    <t>喉頭扁平上皮癌</t>
  </si>
  <si>
    <t>口腔内扁平上皮癌</t>
  </si>
  <si>
    <t>中咽頭扁平上皮癌</t>
  </si>
  <si>
    <t>副鼻腔扁平上皮癌</t>
  </si>
  <si>
    <t>腺房細胞癌</t>
  </si>
  <si>
    <t>腺様嚢胞癌</t>
  </si>
  <si>
    <t>基底細胞がん</t>
  </si>
  <si>
    <t>悪性多形性腺腫</t>
  </si>
  <si>
    <t>唾液腺起源の乳腺相似分泌癌</t>
  </si>
  <si>
    <t>粘表皮癌</t>
  </si>
  <si>
    <t>筋上皮癌</t>
  </si>
  <si>
    <t>多形腺腫</t>
  </si>
  <si>
    <t>多型腺がん</t>
  </si>
  <si>
    <t>唾液腺腺癌</t>
  </si>
  <si>
    <t>その他の唾液癌</t>
  </si>
  <si>
    <t>唾液腺導管癌</t>
  </si>
  <si>
    <t>唾液腺好酸性細胞腫</t>
  </si>
  <si>
    <t>涙腺腺様嚢胞がん</t>
  </si>
  <si>
    <t>涙腺扁平上皮がん</t>
  </si>
  <si>
    <t>結膜黒色腫</t>
  </si>
  <si>
    <t>ブドウ膜黒色腫</t>
  </si>
  <si>
    <t>眼内色素細胞性腫瘍</t>
    <phoneticPr fontId="14"/>
  </si>
  <si>
    <t>濾胞性甲状腺癌</t>
  </si>
  <si>
    <t>乳頭様甲状腺癌</t>
  </si>
  <si>
    <t>甲状腺高分化腫瘍</t>
    <phoneticPr fontId="14"/>
  </si>
  <si>
    <t>肺非定型的肺カルチノイド</t>
  </si>
  <si>
    <t>肺大細胞神経内分泌癌</t>
  </si>
  <si>
    <t>肺カルチノイド腫瘍</t>
  </si>
  <si>
    <t>小細胞肺癌</t>
  </si>
  <si>
    <t>線毛性粘液結節性乳頭状肺腫瘍</t>
  </si>
  <si>
    <t>肺大細胞癌</t>
  </si>
  <si>
    <t>肺腺癌</t>
  </si>
  <si>
    <t>肺腺扁平上皮癌</t>
  </si>
  <si>
    <t>肺扁平上皮癌</t>
  </si>
  <si>
    <t>肺NUT転座癌</t>
  </si>
  <si>
    <t>肺多形癌</t>
  </si>
  <si>
    <t>低分化非小細胞肺癌</t>
  </si>
  <si>
    <t>唾液腺型肺癌</t>
  </si>
  <si>
    <t>肺紡錘細胞癌</t>
  </si>
  <si>
    <t>肺類基底細胞型大細胞癌</t>
  </si>
  <si>
    <t>肺明細胞癌</t>
  </si>
  <si>
    <t>肺巨細胞癌</t>
  </si>
  <si>
    <t>肺ラブドイド形質を伴う大細胞癌</t>
  </si>
  <si>
    <t>肺リンパ上皮腫様癌</t>
  </si>
  <si>
    <t>肺腺様嚢胞癌</t>
  </si>
  <si>
    <t>肺粘表皮癌</t>
  </si>
  <si>
    <t>N/A</t>
    <phoneticPr fontId="14"/>
  </si>
  <si>
    <t>二相型胸膜中皮腫</t>
  </si>
  <si>
    <t>上皮型胸膜中皮腫</t>
  </si>
  <si>
    <t>肉腫型胸膜中皮腫</t>
  </si>
  <si>
    <t>胸腺癌</t>
  </si>
  <si>
    <t>胸腺腫</t>
  </si>
  <si>
    <t>パジェット病</t>
  </si>
  <si>
    <t>非浸潤性乳管癌</t>
    <phoneticPr fontId="14"/>
  </si>
  <si>
    <t>線維腺腫</t>
  </si>
  <si>
    <t>葉状腫瘍</t>
  </si>
  <si>
    <t>良性葉状腫瘍</t>
  </si>
  <si>
    <t>境界悪性葉状腫瘍</t>
  </si>
  <si>
    <t>悪性葉状腫瘍</t>
  </si>
  <si>
    <t>印環細胞を伴う乳癌</t>
  </si>
  <si>
    <t>浸潤性癌肉腫、特定不能</t>
  </si>
  <si>
    <t>浸潤性乳管癌</t>
  </si>
  <si>
    <t>浸潤性小葉癌</t>
  </si>
  <si>
    <t>浸潤性乳癌（粘液癌との混合型）</t>
  </si>
  <si>
    <t>浸潤性乳癌（乳管癌と小葉癌の混合型）</t>
  </si>
  <si>
    <t>充実乳頭癌</t>
  </si>
  <si>
    <t>上皮型化生癌</t>
  </si>
  <si>
    <t>混合型化生癌</t>
  </si>
  <si>
    <t>紡錘細胞癌</t>
  </si>
  <si>
    <t>腺扁平上皮癌</t>
  </si>
  <si>
    <t>扁平上皮癌</t>
  </si>
  <si>
    <t>軟骨化生を伴う癌</t>
  </si>
  <si>
    <t>骨化生を伴う癌</t>
  </si>
  <si>
    <t>化生癌肉腫</t>
  </si>
  <si>
    <t>食道胃接合部腺癌</t>
  </si>
  <si>
    <t>腺扁平上皮胃癌</t>
  </si>
  <si>
    <t>食道腺癌</t>
  </si>
  <si>
    <t>残胃癌（腺癌）</t>
  </si>
  <si>
    <t>胃小細胞癌</t>
  </si>
  <si>
    <t>胃腺癌</t>
  </si>
  <si>
    <t>食道高悪性度神経内分泌癌</t>
  </si>
  <si>
    <t>胃高悪性度神経内分泌癌</t>
  </si>
  <si>
    <t>胃高分化神経内分泌腫瘍</t>
  </si>
  <si>
    <t>びまん型胃腺癌</t>
  </si>
  <si>
    <t>腸型胃腺癌</t>
  </si>
  <si>
    <t>粘液性胃腺癌</t>
  </si>
  <si>
    <t>乳頭胃腺癌</t>
  </si>
  <si>
    <t>管状胃腺癌</t>
  </si>
  <si>
    <t>低分化胃癌</t>
  </si>
  <si>
    <t>印環細胞胃癌</t>
  </si>
  <si>
    <t>結腸型虫垂腺癌</t>
  </si>
  <si>
    <t>虫垂杯細胞カルチノイド</t>
  </si>
  <si>
    <t>虫垂粘液性腺癌</t>
  </si>
  <si>
    <t>虫垂印環細胞癌</t>
  </si>
  <si>
    <t>大腸腺癌（直腸を除く）</t>
  </si>
  <si>
    <t>大腸上皮内腺癌</t>
  </si>
  <si>
    <t>結腸直腸粘液腺癌</t>
  </si>
  <si>
    <t>直腸腺癌</t>
  </si>
  <si>
    <t>結腸直腸印環細胞腺癌</t>
  </si>
  <si>
    <t>結腸直腸高悪性度神経内分泌腫瘍</t>
  </si>
  <si>
    <t>小腸高分化神経内分泌腫瘍</t>
  </si>
  <si>
    <t>虫垂高分化神経内分泌腫瘍</t>
  </si>
  <si>
    <t>直腸高分化神経内分泌腫瘍</t>
  </si>
  <si>
    <t>十二指腸腺癌</t>
  </si>
  <si>
    <t>十二指腸乳頭部癌 腸型</t>
  </si>
  <si>
    <t>十二指腸乳頭部癌 混合型</t>
  </si>
  <si>
    <t>十二指腸乳頭部癌 膵胆道型</t>
  </si>
  <si>
    <t>N/A</t>
    <phoneticPr fontId="14"/>
  </si>
  <si>
    <t>肝外胆管癌</t>
  </si>
  <si>
    <t>肝内胆管癌</t>
  </si>
  <si>
    <t>肝門部胆管癌</t>
  </si>
  <si>
    <t>胆嚢腺扁平上皮癌</t>
  </si>
  <si>
    <t>胆嚢腺癌、特定不能</t>
  </si>
  <si>
    <t>胆嚢小細胞癌</t>
  </si>
  <si>
    <t>膵管内オンコサイト乳頭腫瘍</t>
  </si>
  <si>
    <t>膵管内乳頭粘液性腫瘍</t>
  </si>
  <si>
    <t>膵管内乳頭管状腫瘍</t>
  </si>
  <si>
    <t>膵粘液性嚢胞腫瘍</t>
  </si>
  <si>
    <t>膵漿液性嚢胞腺腫</t>
  </si>
  <si>
    <t>膵未分化癌（膵退形成癌）破骨細胞型巨細胞を伴う</t>
  </si>
  <si>
    <t>膵未分化癌･膵退形成癌</t>
    <phoneticPr fontId="14"/>
  </si>
  <si>
    <t>肉腫様特徴を有する淡明細胞型腎細胞癌</t>
  </si>
  <si>
    <t>淡明細胞型腎細胞癌</t>
    <phoneticPr fontId="14"/>
  </si>
  <si>
    <t>嫌色素性腎細胞癌</t>
  </si>
  <si>
    <t>淡明細胞型乳頭状腎細胞癌</t>
  </si>
  <si>
    <t>集合管腎細胞癌</t>
  </si>
  <si>
    <t>FH欠乏性腎細胞癌</t>
  </si>
  <si>
    <t>乳頭状腎細胞癌</t>
  </si>
  <si>
    <t>腎血管筋脂肪腫</t>
  </si>
  <si>
    <t>腎髄様癌</t>
  </si>
  <si>
    <t>腎粘液管状紡錘細胞癌</t>
  </si>
  <si>
    <t>腎膨大細胞腫</t>
  </si>
  <si>
    <t>腎小細胞癌</t>
  </si>
  <si>
    <t>肉腫様腎細胞癌</t>
  </si>
  <si>
    <t>転座型腎細胞癌</t>
  </si>
  <si>
    <t>分類不能型腎細胞癌</t>
  </si>
  <si>
    <t>非淡明細胞型腎細胞癌</t>
    <phoneticPr fontId="14"/>
  </si>
  <si>
    <t>尿膜管腺癌</t>
  </si>
  <si>
    <t>尿道腺癌</t>
  </si>
  <si>
    <t>尿道扁平上皮癌</t>
  </si>
  <si>
    <t>尿道尿路上皮癌</t>
  </si>
  <si>
    <t>高悪性度神経内分泌系卵巣癌</t>
  </si>
  <si>
    <t>高悪性度漿液性卵管癌</t>
  </si>
  <si>
    <t>卵巣絨毛癌、特定不能</t>
  </si>
  <si>
    <t>明細胞境界悪性卵巣腫瘍</t>
  </si>
  <si>
    <t>明細胞卵巣癌</t>
  </si>
  <si>
    <t>類内膜境界悪性卵巣腫瘍</t>
  </si>
  <si>
    <t>類子宮内膜卵巣癌</t>
  </si>
  <si>
    <t>混合性卵巣癌</t>
  </si>
  <si>
    <t>粘液性境界悪性卵巣腫瘍</t>
  </si>
  <si>
    <t>粘液性卵巣癌</t>
  </si>
  <si>
    <t>卵巣の癌肉腫/悪性混合ミュラー管（中胚葉）腫瘍</t>
  </si>
  <si>
    <t>漿粘液性卵巣腺腫</t>
  </si>
  <si>
    <t>漿粘液性境界悪性卵巣腫瘍</t>
  </si>
  <si>
    <t>漿粘液性卵巣癌腫</t>
  </si>
  <si>
    <t>漿液性境界型卵巣腫瘍</t>
  </si>
  <si>
    <t>微小乳頭状パターンを伴う漿液性境界卵巣腫瘍</t>
  </si>
  <si>
    <t>漿液性卵巣癌</t>
  </si>
  <si>
    <t>小細胞卵巣癌</t>
  </si>
  <si>
    <t>卵巣未分化胚細胞腫</t>
  </si>
  <si>
    <t>卵巣未熟奇形腫</t>
  </si>
  <si>
    <t>卵巣成熟奇形腫</t>
  </si>
  <si>
    <t>卵巣混合性胚細胞腫瘍</t>
  </si>
  <si>
    <t>卵巣多胚腫</t>
  </si>
  <si>
    <t>卵巣卵黄嚢腫瘍</t>
  </si>
  <si>
    <t>卵巣線維莢膜細胞種</t>
  </si>
  <si>
    <t>卵巣生殖腺芽細胞腫</t>
  </si>
  <si>
    <t>卵巣顆粒膜細胞腫</t>
  </si>
  <si>
    <t>卵巣セルトリー・ライデッグ細胞腫</t>
  </si>
  <si>
    <t>卵巣ステロイド細胞腫瘍、特定不能</t>
  </si>
  <si>
    <t>卵巣癌･その他</t>
    <phoneticPr fontId="14"/>
  </si>
  <si>
    <t>ブレンナー腫瘍（良性）</t>
  </si>
  <si>
    <t>ブレンナー腫瘍（境界悪性）</t>
  </si>
  <si>
    <t>ブレンナー腫瘍（悪性）</t>
  </si>
  <si>
    <t>卵巣高悪性度漿液性腺癌</t>
  </si>
  <si>
    <t>卵巣低悪性度漿液性腺癌</t>
  </si>
  <si>
    <t>性索間質腫瘍</t>
    <phoneticPr fontId="14"/>
  </si>
  <si>
    <t>子宮低分化癌</t>
  </si>
  <si>
    <t>子宮腺扁平上皮癌</t>
  </si>
  <si>
    <t>子宮癌肉腫/（子宮）悪性ミュラー管混合腫瘍</t>
  </si>
  <si>
    <t>子宮明細胞癌</t>
  </si>
  <si>
    <t>子宮脱分化癌</t>
  </si>
  <si>
    <t>子宮類内膜腺癌</t>
  </si>
  <si>
    <t>子宮中腎癌</t>
  </si>
  <si>
    <t>子宮混合内膜癌</t>
  </si>
  <si>
    <t>子宮粘液癌</t>
  </si>
  <si>
    <t>子宮神経内分泌癌</t>
  </si>
  <si>
    <t>子宮漿液性癌/子宮乳頭状漿液性癌</t>
  </si>
  <si>
    <t>子宮未分化癌</t>
  </si>
  <si>
    <t>類上皮性トロホブラスト腫瘍</t>
  </si>
  <si>
    <t>奇胎妊娠</t>
  </si>
  <si>
    <t>胎盤部トロホブラスト腫瘍</t>
  </si>
  <si>
    <t>子宮未分化肉腫</t>
  </si>
  <si>
    <t>子宮腺肉腫</t>
  </si>
  <si>
    <t>子宮血管周囲性類上皮細胞性腫瘍</t>
  </si>
  <si>
    <t>その他の子宮肉腫</t>
  </si>
  <si>
    <t>子宮平滑筋腫瘍</t>
  </si>
  <si>
    <t>全胞状奇胎</t>
  </si>
  <si>
    <t>浸潤性胞状奇胎</t>
  </si>
  <si>
    <t>部分胞状奇胎</t>
  </si>
  <si>
    <t>高悪性度子宮内膜間質肉腫</t>
  </si>
  <si>
    <t>低悪性度子宮内膜間質肉腫</t>
  </si>
  <si>
    <t>子宮内膜間質肉腫</t>
    <phoneticPr fontId="14"/>
  </si>
  <si>
    <t>子宮類上皮平滑筋肉腫</t>
  </si>
  <si>
    <t>子宮平滑筋腫</t>
  </si>
  <si>
    <t>子宮平滑筋肉腫</t>
  </si>
  <si>
    <t>子宮粘液様平滑筋肉腫</t>
  </si>
  <si>
    <t>悪性度不明な平滑筋腫瘍</t>
  </si>
  <si>
    <t>子宮頸部明細胞癌</t>
  </si>
  <si>
    <t>子宮頸部子宮内膜癌</t>
  </si>
  <si>
    <t>子宮頸部漿液性癌</t>
  </si>
  <si>
    <t>子宮内頸部腺癌</t>
  </si>
  <si>
    <t>子宮頸部中腎癌</t>
  </si>
  <si>
    <t>子宮頸部粘液癌</t>
  </si>
  <si>
    <t>子宮頸部絨毛腺管癌</t>
  </si>
  <si>
    <t>子宮頸部胃型粘液癌</t>
  </si>
  <si>
    <t>子宮頸部腸型粘液癌</t>
  </si>
  <si>
    <t>子宮頸部印環細胞粘液癌</t>
  </si>
  <si>
    <t>外陰部未分化胚細胞腫</t>
  </si>
  <si>
    <t>外陰部未熟奇形腫</t>
  </si>
  <si>
    <t>外陰部成熟奇形腫</t>
  </si>
  <si>
    <t>外陰部混合性胚細胞腫瘍</t>
  </si>
  <si>
    <t>外陰部多胚腫</t>
  </si>
  <si>
    <t>外陰部卵黄嚢腫瘍</t>
  </si>
  <si>
    <t>体細胞系の悪性成分を伴う胚細胞性腫瘍</t>
  </si>
  <si>
    <t>混合性胚細胞腫瘍</t>
  </si>
  <si>
    <t>精巣奇形腫</t>
  </si>
  <si>
    <t>卵黄嚢腫瘍</t>
  </si>
  <si>
    <t>非セミノーマ胚細胞腫瘍</t>
    <phoneticPr fontId="14"/>
  </si>
  <si>
    <t>陰茎基底細胞様扁平上皮癌</t>
  </si>
  <si>
    <t>先端黒色腫</t>
  </si>
  <si>
    <t>先天性母斑</t>
  </si>
  <si>
    <t>皮膚黒色腫</t>
  </si>
  <si>
    <t>線維形成性黒色腫</t>
  </si>
  <si>
    <t>悪性黒子黒色腫</t>
  </si>
  <si>
    <t>原発不明の黒色腫</t>
  </si>
  <si>
    <t>Spitz 母斑様黒色腫</t>
  </si>
  <si>
    <t>組織球性樹状細胞肉腫</t>
  </si>
  <si>
    <t>近位型類上皮肉腫</t>
  </si>
  <si>
    <t>硬化性類上皮線維肉腫</t>
  </si>
  <si>
    <t>脱分化型脂肪肉腫</t>
  </si>
  <si>
    <t>粘液型/円形細胞型脂肪肉腫</t>
  </si>
  <si>
    <t>多形型脂肪肉腫</t>
  </si>
  <si>
    <t>高分化型脂肪肉腫</t>
  </si>
  <si>
    <t>骨化性線維粘液性腫瘍</t>
  </si>
  <si>
    <t>胞巣型横紋筋肉腫</t>
  </si>
  <si>
    <t>胎児型横紋筋肉腫</t>
  </si>
  <si>
    <t>多形型横紋筋肉腫</t>
  </si>
  <si>
    <t>紡錘形細胞型横紋筋肉腫</t>
  </si>
  <si>
    <t>紡錘形細胞型/硬化型横紋筋肉腫</t>
  </si>
  <si>
    <t>脱分化型軟骨肉腫</t>
  </si>
  <si>
    <t>骨外性粘液性軟骨肉腫</t>
  </si>
  <si>
    <t>間葉型軟骨肉腫</t>
  </si>
  <si>
    <t>粘液性軟骨肉腫</t>
  </si>
  <si>
    <t>通常型脊索腫</t>
  </si>
  <si>
    <t>脱分化型脊索腫</t>
  </si>
  <si>
    <t>軟骨芽細胞型骨肉腫</t>
  </si>
  <si>
    <t>線維芽細胞型骨肉腫</t>
  </si>
  <si>
    <t>高悪性度表在性骨肉腫</t>
  </si>
  <si>
    <t>低悪性度中心性骨肉腫</t>
  </si>
  <si>
    <t>骨芽細胞型骨肉腫</t>
  </si>
  <si>
    <t>傍骨性骨肉腫</t>
  </si>
  <si>
    <t>骨膜性骨肉腫</t>
  </si>
  <si>
    <t>二次性骨肉腫</t>
  </si>
  <si>
    <t>小細胞型骨肉腫</t>
  </si>
  <si>
    <t>血管拡張型骨肉腫</t>
  </si>
  <si>
    <t>ホジキンリンパ腫</t>
  </si>
  <si>
    <t>非ホジキンリンパ腫</t>
  </si>
  <si>
    <t>移植後リンパ増殖性疾患</t>
  </si>
  <si>
    <t>特定の遺伝子異常を有するBリンパ芽球性白血病/リンパ腫</t>
  </si>
  <si>
    <t>Bリンパ芽球性白血病/リンパ腫、非特定型</t>
  </si>
  <si>
    <t>古典的ホジキンリンパ腫</t>
  </si>
  <si>
    <t>結節性リンパ球優位型ホジキンリンパ腫</t>
  </si>
  <si>
    <t>Monomorphic PTLD (B- and T-/NK-cell types) (MPTLD)</t>
  </si>
  <si>
    <t>Monomorphic PTLD (B- and T-/NK-cell types) (MPTLD)</t>
    <phoneticPr fontId="14"/>
  </si>
  <si>
    <t>古典的ホジキンリンパ腫 PTLD</t>
  </si>
  <si>
    <t>高度濾胞過形成型 PTLD</t>
  </si>
  <si>
    <t>伝染性単核球症 PTLD</t>
  </si>
  <si>
    <t>形質細胞性過形成型 PTLD</t>
  </si>
  <si>
    <t>多形性 PTLD</t>
  </si>
  <si>
    <t>初期前駆T細胞リンパ芽球性白血病</t>
  </si>
  <si>
    <t>ナチュラルキラー細胞リンパ芽球性白血病/リンパ腫</t>
  </si>
  <si>
    <t>第五階層</t>
    <rPh sb="0" eb="1">
      <t>ダイ</t>
    </rPh>
    <rPh sb="1" eb="2">
      <t>ゴ</t>
    </rPh>
    <rPh sb="2" eb="4">
      <t>カイソウ</t>
    </rPh>
    <phoneticPr fontId="14"/>
  </si>
  <si>
    <t>高二倍性Bリンパ芽球性白血病/リンパ腫</t>
  </si>
  <si>
    <t>低二倍性Bリンパ芽球性白血病/リンパ腫</t>
  </si>
  <si>
    <t>iAMP21を伴うBリンパ芽球性白血病/リンパ腫</t>
  </si>
  <si>
    <t>t(5;14)(q31.1;q32.3) IL3-IGHを伴うBリンパ芽球性白血病/リンパ腫</t>
  </si>
  <si>
    <t>t(9;22)(q34.1;q11.2); BCR-ABL1を伴うBリンパ芽球性白血病/リンパ腫</t>
  </si>
  <si>
    <t>t(v;11q23.3); KMT2A再構成を伴うBリンパ芽球性白血病/リンパ腫</t>
  </si>
  <si>
    <t>Bリンパ芽球性白血病/BCR-ABL1に類似したリンパ腫</t>
  </si>
  <si>
    <r>
      <t>ETV6-RUNX1</t>
    </r>
    <r>
      <rPr>
        <sz val="9"/>
        <color rgb="FF000000"/>
        <rFont val="游ゴシック"/>
        <family val="3"/>
        <charset val="128"/>
      </rPr>
      <t>を伴う</t>
    </r>
    <r>
      <rPr>
        <sz val="9"/>
        <color rgb="FF000000"/>
        <rFont val="Calibri"/>
        <family val="3"/>
        <charset val="128"/>
      </rPr>
      <t>B</t>
    </r>
    <r>
      <rPr>
        <sz val="9"/>
        <color rgb="FF000000"/>
        <rFont val="游ゴシック"/>
        <family val="3"/>
        <charset val="128"/>
      </rPr>
      <t>リンパ芽球性白血病</t>
    </r>
    <r>
      <rPr>
        <sz val="9"/>
        <color rgb="FF000000"/>
        <rFont val="Calibri"/>
        <family val="3"/>
        <charset val="128"/>
      </rPr>
      <t>/</t>
    </r>
    <r>
      <rPr>
        <sz val="9"/>
        <color rgb="FF000000"/>
        <rFont val="游ゴシック"/>
        <family val="3"/>
        <charset val="128"/>
      </rPr>
      <t>リンパ腫</t>
    </r>
    <r>
      <rPr>
        <sz val="9"/>
        <color rgb="FF000000"/>
        <rFont val="Calibri"/>
        <family val="3"/>
        <charset val="128"/>
      </rPr>
      <t>(BLLETV6RUNX1)</t>
    </r>
    <phoneticPr fontId="14"/>
  </si>
  <si>
    <r>
      <t>TCF3-PBX1</t>
    </r>
    <r>
      <rPr>
        <sz val="9"/>
        <color rgb="FF000000"/>
        <rFont val="游ゴシック"/>
        <family val="3"/>
        <charset val="128"/>
      </rPr>
      <t>を伴う</t>
    </r>
    <r>
      <rPr>
        <sz val="9"/>
        <color rgb="FF000000"/>
        <rFont val="Calibri"/>
        <family val="3"/>
        <charset val="128"/>
      </rPr>
      <t>B</t>
    </r>
    <r>
      <rPr>
        <sz val="9"/>
        <color rgb="FF000000"/>
        <rFont val="游ゴシック"/>
        <family val="3"/>
        <charset val="128"/>
      </rPr>
      <t>リンパ芽球性白血病</t>
    </r>
    <r>
      <rPr>
        <sz val="9"/>
        <color rgb="FF000000"/>
        <rFont val="Calibri"/>
        <family val="3"/>
        <charset val="128"/>
      </rPr>
      <t>/</t>
    </r>
    <r>
      <rPr>
        <sz val="9"/>
        <color rgb="FF000000"/>
        <rFont val="游ゴシック"/>
        <family val="3"/>
        <charset val="128"/>
      </rPr>
      <t>リンパ腫</t>
    </r>
    <phoneticPr fontId="14"/>
  </si>
  <si>
    <t>リンパ球減少型古典的ホジキンリンパ腫</t>
  </si>
  <si>
    <t>リンパ球豊富型古典的ホジキンリンパ腫</t>
  </si>
  <si>
    <t>混合細胞型古典的ホジキンリンパ腫</t>
  </si>
  <si>
    <t>結節硬化型古典的ホジキンリンパ腫</t>
  </si>
  <si>
    <t>ALK陽性大細胞型B細胞リンパ腫</t>
  </si>
  <si>
    <t>α重鎖病</t>
  </si>
  <si>
    <t>B細胞リンパ腫、分類不能型、びまん性大細胞型B細胞リンパ腫と古典的ホジキンリンパ腫との中間型</t>
  </si>
  <si>
    <t>B細胞前リンパ球性白血病</t>
  </si>
  <si>
    <t>バーキットリンパ腫</t>
  </si>
  <si>
    <t>11q異常を伴うバーキット様リンパ腫</t>
  </si>
  <si>
    <t>慢性リンパ性白血病/小リンパ球性リンパ腫</t>
  </si>
  <si>
    <t>慢性炎症に伴うびまん性大細胞型B細胞リンパ腫</t>
  </si>
  <si>
    <t>EBV陽性びまん性大細胞型B細胞リンパ腫、非特異型</t>
  </si>
  <si>
    <t>EBV 陽性粘膜皮膚潰瘍</t>
  </si>
  <si>
    <t>髄外性形質細胞腫</t>
  </si>
  <si>
    <t>濾胞性リンパ腫</t>
  </si>
  <si>
    <t>γ重鎖病</t>
  </si>
  <si>
    <t>HHV8陽性びまん性大細胞型B細胞リンパ腫、非特異型</t>
  </si>
  <si>
    <t>有毛細胞白血病</t>
  </si>
  <si>
    <t>高悪性度B細胞リンパ腫、非特異型</t>
  </si>
  <si>
    <t>MYCおよびBCL2とBCL6の両方か一方の再構成伴う高悪性度B細胞リンパ腫</t>
  </si>
  <si>
    <t>血管内大細胞型B細胞リンパ腫</t>
  </si>
  <si>
    <t>IRF4再構成を伴う大細胞型B細胞リンパ腫</t>
  </si>
  <si>
    <t>リンパ腫様肉芽腫症</t>
  </si>
  <si>
    <t>マントル細胞リンパ腫</t>
  </si>
  <si>
    <t>辺縁帯リンパ腫</t>
  </si>
  <si>
    <t>単クローン性Bリンパ球増加症</t>
  </si>
  <si>
    <t>単クローン性免疫グロブリン沈着症</t>
  </si>
  <si>
    <t>μ重鎖病</t>
  </si>
  <si>
    <t>小児型濾胞性リンパ腫</t>
  </si>
  <si>
    <t>形質細胞骨髄腫</t>
  </si>
  <si>
    <t>形質芽細胞性リンパ腫</t>
  </si>
  <si>
    <t>皮膚原発びまん性大細胞型B細胞リンパ腫、下肢型</t>
  </si>
  <si>
    <t>原発性皮膚濾胞中心リンパ腫</t>
  </si>
  <si>
    <t>原発性中枢神経系びまん性大細胞型B細胞リンパ腫</t>
  </si>
  <si>
    <t>原発性滲出液リンパ腫</t>
  </si>
  <si>
    <t>原発性縦隔（胸腺）大細胞型B細胞リンパ腫</t>
  </si>
  <si>
    <t>骨の孤立性形質細胞腫</t>
  </si>
  <si>
    <t>T細胞/組織球豊富型大細胞型B細胞リンパ腫</t>
  </si>
  <si>
    <t>成熟B細胞腫瘍</t>
    <phoneticPr fontId="14"/>
  </si>
  <si>
    <t>成人T細胞白血病/リンパ腫</t>
  </si>
  <si>
    <t>急速進行性NK細胞白血病</t>
  </si>
  <si>
    <t>未分化大細胞型リンパ腫</t>
  </si>
  <si>
    <t>血管免疫芽球性T細胞リンパ腫</t>
  </si>
  <si>
    <t>慢性NK細胞リンパ増殖異常症</t>
  </si>
  <si>
    <t>腸管症関連T細胞リンパ腫</t>
  </si>
  <si>
    <t>節外性NK/T細胞リンパ腫、鼻型</t>
  </si>
  <si>
    <t>濾胞性T細胞リンパ腫</t>
  </si>
  <si>
    <t>肝脾T細胞リンパ腫</t>
  </si>
  <si>
    <t>種痘様水疱症類似リンパ増殖異常症</t>
  </si>
  <si>
    <t>消化管緩慢性T細胞リンパ増殖異常症</t>
  </si>
  <si>
    <t>単形性上皮向性腸管T細胞リンパ腫</t>
  </si>
  <si>
    <t>菌状息肉症</t>
  </si>
  <si>
    <t>濾胞ヘルパーT細胞形質を伴う節性末梢性T細胞リンパ腫</t>
  </si>
  <si>
    <t>末梢性T細胞リンパ腫、非特異型</t>
  </si>
  <si>
    <t>原発性皮膚先端型CD8陽性T細胞リンパ腫</t>
  </si>
  <si>
    <t>原発性皮膚CD4陽性小/中T細胞リンパ増殖異常症</t>
  </si>
  <si>
    <t>原発性皮膚CD8陽性アグレッシブ表皮向性細胞障害性T細胞リンパ腫</t>
  </si>
  <si>
    <t>原発性皮膚γδT細胞リンパ腫</t>
  </si>
  <si>
    <t>_セザリー症候群</t>
  </si>
  <si>
    <t>皮下脂肪織炎様T細胞リンパ腫</t>
  </si>
  <si>
    <t>小児全身性EBV陽性T細胞リンパ腫</t>
  </si>
  <si>
    <t>T細胞大顆粒リンパ球性白血病</t>
  </si>
  <si>
    <t>T細胞前リンパ球性白血病</t>
  </si>
  <si>
    <t>成熟T細胞およびNK細胞腫瘍</t>
    <phoneticPr fontId="14"/>
  </si>
  <si>
    <t>活性化B細胞</t>
  </si>
  <si>
    <t>胚中心B細胞</t>
  </si>
  <si>
    <t>びまん性大細胞型B細胞リンパ腫、非特異型</t>
    <phoneticPr fontId="14"/>
  </si>
  <si>
    <t>十二指腸濾胞性リンパ腫</t>
  </si>
  <si>
    <t>原位置濾胞性腫瘍</t>
  </si>
  <si>
    <t>ワルデンシュトレームマクログロブリン血症</t>
  </si>
  <si>
    <t>リンパ形質細胞性リンパ腫</t>
    <phoneticPr fontId="14"/>
  </si>
  <si>
    <t>原位置マントル細胞腫瘍</t>
  </si>
  <si>
    <t>粘膜関連リンパ組織型節外性辺縁帯リンパ腫（MALT リンパ腫）</t>
  </si>
  <si>
    <t>脾辺縁帯リンパ腫</t>
  </si>
  <si>
    <t>節性辺縁帯リンパ腫</t>
    <phoneticPr fontId="14"/>
  </si>
  <si>
    <t>免疫グロブリンA</t>
  </si>
  <si>
    <t>免疫グロブリンG</t>
  </si>
  <si>
    <t>免疫グロブリンM</t>
  </si>
  <si>
    <t>意義不明の単クローン性ガンマグロブリン血症</t>
    <phoneticPr fontId="14"/>
  </si>
  <si>
    <t>アミロイドーシス</t>
  </si>
  <si>
    <t>単クローン性免疫グロブリン沈着症、その他</t>
    <phoneticPr fontId="14"/>
  </si>
  <si>
    <t>有毛細胞白血病亜型</t>
  </si>
  <si>
    <t>びまん性赤脾髄小型B細胞リンパ腫</t>
  </si>
  <si>
    <t>脾B細胞リンパ腫/白血病、分類不能型</t>
    <phoneticPr fontId="14"/>
  </si>
  <si>
    <t>未分化大細胞リンパ腫 ALK陰性型</t>
  </si>
  <si>
    <t>未分化大細胞リンパ腫 ALK陽性型</t>
  </si>
  <si>
    <t>乳房インプラント関連未分化大細胞リンパ腫</t>
  </si>
  <si>
    <t>リンパ腫様丘疹症</t>
  </si>
  <si>
    <t>原発性皮膚未分化大細胞リンパ腫</t>
  </si>
  <si>
    <t>原発性皮膚CD30陽性T細胞リンパ増殖異常症</t>
    <phoneticPr fontId="14"/>
  </si>
  <si>
    <t>分化系統不明瞭な急性白血病</t>
  </si>
  <si>
    <t>急性骨髄性白血病</t>
  </si>
  <si>
    <t>芽球形質細胞様樹状細胞腫瘍</t>
  </si>
  <si>
    <t>組織球および樹状細胞腫瘍</t>
  </si>
  <si>
    <t>肥満細胞腫</t>
  </si>
  <si>
    <t>生殖細胞系素因を伴う骨髄性腫瘍</t>
  </si>
  <si>
    <t>骨髄増殖性腫瘍</t>
  </si>
  <si>
    <t>急性未分化型白血病</t>
  </si>
  <si>
    <t>t(9;22)(q34.1;q11.2);BCR-ABL1を伴う混合表現型急性白血病</t>
  </si>
  <si>
    <t>t(v;11q23.3);KMT2A再構成を伴う混合表現型急性白血病</t>
  </si>
  <si>
    <t>混合表現型急性白血病、B/骨髄性、非特異型</t>
  </si>
  <si>
    <t>混合表現型急性白血病、T/骨髄性、非特異型</t>
  </si>
  <si>
    <t>骨髄異形成に関連した変化を伴う急性骨髄性白血病</t>
  </si>
  <si>
    <t>遺伝子変異を伴う急性骨髄性白血病</t>
  </si>
  <si>
    <t>ダウン症候群関連骨髄増殖症</t>
  </si>
  <si>
    <t>骨髄性肉腫</t>
  </si>
  <si>
    <t>治療関連骨髄性腫瘍</t>
  </si>
  <si>
    <t>播種性若年性黄色肉芽腫.</t>
  </si>
  <si>
    <t>エルドハイム・チェスター病</t>
  </si>
  <si>
    <t>線維芽網状細胞腫瘍</t>
  </si>
  <si>
    <t>濾胞樹状細胞肉腫</t>
  </si>
  <si>
    <t>組織球肉腫</t>
  </si>
  <si>
    <t>不確定型樹状細胞腫瘍</t>
  </si>
  <si>
    <t>指状嵌入細胞肉腫</t>
  </si>
  <si>
    <t>ランゲルハンス細胞組織球症</t>
  </si>
  <si>
    <t>ランゲルハンス細胞肉腫</t>
  </si>
  <si>
    <t>ロサイ・ドルフマン病</t>
  </si>
  <si>
    <t>皮膚肥満細胞腫</t>
  </si>
  <si>
    <t>肥満細胞肉腫</t>
  </si>
  <si>
    <t>過剰芽球を伴う骨髄異形成症候群</t>
  </si>
  <si>
    <t>染色体異常del(5q)を伴う骨髄異形成症候群</t>
  </si>
  <si>
    <t>多血球系異形成を伴う骨髄異形成症候群</t>
  </si>
  <si>
    <t>環状鉄芽球を伴う骨髄異形成症候群</t>
  </si>
  <si>
    <t>単一血球系統の異形成を伴う骨髄異形成症候群</t>
  </si>
  <si>
    <t>骨髄異形成症候群、分類不能</t>
  </si>
  <si>
    <t>小児不応性血球減少症</t>
  </si>
  <si>
    <t>非定型慢性骨髄性白血病、BCR-ABL陰性</t>
  </si>
  <si>
    <t>慢性骨髄単球性白血病</t>
  </si>
  <si>
    <t>若年性骨髄単球性白血病</t>
  </si>
  <si>
    <t>環状鉄芽球と血小板増加 を伴う骨髄異形成症候群/骨髄増殖性腫瘍</t>
  </si>
  <si>
    <t>骨髄異形成症候群/骨髄増殖性腫瘍、分類不能</t>
  </si>
  <si>
    <t>FGFR1再構成を伴う骨髄性/リンパ性腫瘍</t>
  </si>
  <si>
    <t>PCM1-JAK2を伴う骨髄性/リンパ性腫瘍</t>
  </si>
  <si>
    <t>PDGFRA再構成を伴う骨髄性/リンパ性腫瘍</t>
  </si>
  <si>
    <t>PDGFRB再構成を伴う骨髄性/リンパ性腫瘍</t>
  </si>
  <si>
    <t>慢性好酸球性白血病、非特異型</t>
  </si>
  <si>
    <t>慢性骨髄性白血病</t>
  </si>
  <si>
    <t>慢性好中球性白血病</t>
  </si>
  <si>
    <t>本態性血小板血症</t>
  </si>
  <si>
    <t>骨髄増殖性腫瘍、分類不能</t>
  </si>
  <si>
    <t>真性多血症</t>
  </si>
  <si>
    <t>原発性骨髄線維症</t>
  </si>
  <si>
    <t>第六階層</t>
    <rPh sb="0" eb="1">
      <t>ダイ</t>
    </rPh>
    <rPh sb="1" eb="2">
      <t>ロク</t>
    </rPh>
    <rPh sb="2" eb="4">
      <t>カイソウ</t>
    </rPh>
    <phoneticPr fontId="14"/>
  </si>
  <si>
    <t>骨髄異形成/骨髄増殖性腫瘍</t>
    <phoneticPr fontId="14"/>
  </si>
  <si>
    <t>好酸球増加とPDGFRA/PDGFRBまたはFGFR1遺伝子再構成もしくはPCM1-JAK2を伴う骨髄性/リンパ性腫瘍</t>
    <phoneticPr fontId="14"/>
  </si>
  <si>
    <r>
      <t>t(1;22)(p13.3;q13.3); RBM15-MKL1</t>
    </r>
    <r>
      <rPr>
        <sz val="9"/>
        <color rgb="FF000000"/>
        <rFont val="ＭＳ Ｐゴシック"/>
        <family val="3"/>
        <charset val="128"/>
      </rPr>
      <t>を伴う急性骨髄性白血病（巨核芽球）</t>
    </r>
    <phoneticPr fontId="14"/>
  </si>
  <si>
    <r>
      <t>inv(16)(p13.1q22) or t(16;16)(p13.1;q22); CBFB-MYH11</t>
    </r>
    <r>
      <rPr>
        <sz val="9"/>
        <color rgb="FF000000"/>
        <rFont val="ＭＳ Ｐゴシック"/>
        <family val="3"/>
        <charset val="128"/>
      </rPr>
      <t>を伴う急性骨髄性白血病</t>
    </r>
    <phoneticPr fontId="14"/>
  </si>
  <si>
    <t>inv(3)(q21.3q26.2) or t(3;3)(q21.3;q26.2); GATA2、MECOMを伴う急性骨髄性白血病</t>
  </si>
  <si>
    <r>
      <t>t(6;9)(p23;q34.1); DEK-NUP214</t>
    </r>
    <r>
      <rPr>
        <sz val="9"/>
        <color rgb="FF000000"/>
        <rFont val="ＭＳ Ｐゴシック"/>
        <family val="3"/>
        <charset val="128"/>
      </rPr>
      <t>を伴う急性骨髄性白血病</t>
    </r>
    <phoneticPr fontId="14"/>
  </si>
  <si>
    <r>
      <t>t(8;21)(q22;q22.1); RUNX1-RUNX1T1</t>
    </r>
    <r>
      <rPr>
        <sz val="9"/>
        <color rgb="FF000000"/>
        <rFont val="ＭＳ Ｐゴシック"/>
        <family val="3"/>
        <charset val="128"/>
      </rPr>
      <t>を伴う急性骨髄性白血病</t>
    </r>
    <phoneticPr fontId="14"/>
  </si>
  <si>
    <r>
      <t>PML-RARA</t>
    </r>
    <r>
      <rPr>
        <sz val="9"/>
        <color rgb="FF000000"/>
        <rFont val="ＭＳ Ｐゴシック"/>
        <family val="3"/>
        <charset val="128"/>
      </rPr>
      <t>を伴う急性前骨髄球性白血病</t>
    </r>
    <phoneticPr fontId="14"/>
  </si>
  <si>
    <t>骨髄の第５階層</t>
    <rPh sb="0" eb="2">
      <t>コツズイ</t>
    </rPh>
    <rPh sb="3" eb="4">
      <t>ダイ</t>
    </rPh>
    <rPh sb="5" eb="7">
      <t>カイソウ</t>
    </rPh>
    <phoneticPr fontId="14"/>
  </si>
  <si>
    <t>t(1;22)(p13.3;q13.3); RBM15-MKL1を伴う急性骨髄性白血病（巨核芽球）</t>
  </si>
  <si>
    <t>BCR-ABL1を伴う急性骨髄性白血病</t>
  </si>
  <si>
    <t>CEBPA両アレル変異を伴う急性骨髄性白血病</t>
  </si>
  <si>
    <t>NPM1変異を伴う急性骨髄性白血病</t>
  </si>
  <si>
    <t>RUNX1変異を伴う急性骨髄性白血病</t>
  </si>
  <si>
    <t>RARA転座バリアントを伴う急性骨髄性白血病</t>
  </si>
  <si>
    <t>inv(16)(p13.1q22) or t(16;16)(p13.1;q22); CBFB-MYH11を伴う急性骨髄性白血病</t>
  </si>
  <si>
    <t>t(6;9)(p23;q34.1); DEK-NUP214を伴う急性骨髄性白血病</t>
  </si>
  <si>
    <t>t(8;21)(q22;q22.1); RUNX1-RUNX1T1を伴う急性骨髄性白血病</t>
  </si>
  <si>
    <t>t(9;11)(p21.3;q23.3); MLLT3-KMT2Aを伴う急性骨髄性白血病</t>
  </si>
  <si>
    <t>PML-RARAを伴う急性前骨髄球性白血病</t>
  </si>
  <si>
    <t>分化型急性骨髄性白血病</t>
  </si>
  <si>
    <t>最未分化型急性骨髄性白血病</t>
  </si>
  <si>
    <t>未分化型急性骨髄性白血病</t>
  </si>
  <si>
    <t>急性好塩基球性白血病</t>
  </si>
  <si>
    <t>急性巨核芽球性白血病</t>
  </si>
  <si>
    <t>急性単芽球性/単球性白血病</t>
  </si>
  <si>
    <t>急性骨髄単球性白血病</t>
  </si>
  <si>
    <t>骨髄線維症を伴う急性汎骨髄症</t>
  </si>
  <si>
    <t>純粋赤白血病</t>
  </si>
  <si>
    <t>一過性骨髄造血異常症</t>
  </si>
  <si>
    <t>ダウン症候群関連骨髄性白血病</t>
    <phoneticPr fontId="14"/>
  </si>
  <si>
    <t>治療関連急性骨髄性白血病</t>
  </si>
  <si>
    <t>治療関連骨髄異形成症候群</t>
  </si>
  <si>
    <t>生検</t>
    <rPh sb="0" eb="1">
      <t>ウ</t>
    </rPh>
    <rPh sb="1" eb="2">
      <t>ケン</t>
    </rPh>
    <phoneticPr fontId="4"/>
  </si>
  <si>
    <t>手術</t>
    <rPh sb="0" eb="2">
      <t>シュジュツ</t>
    </rPh>
    <phoneticPr fontId="4"/>
  </si>
  <si>
    <t>コメント等</t>
    <phoneticPr fontId="14"/>
  </si>
  <si>
    <t>びまん性橋膠腫</t>
    <phoneticPr fontId="14"/>
  </si>
  <si>
    <t>消化管神経内分泌腫瘍_食道･胃</t>
    <phoneticPr fontId="14"/>
  </si>
  <si>
    <t>胃未分化腺癌</t>
    <phoneticPr fontId="14"/>
  </si>
  <si>
    <t>ファーター膨大部･ファーター乳頭部</t>
    <rPh sb="5" eb="7">
      <t>ボウダイ</t>
    </rPh>
    <rPh sb="7" eb="8">
      <t>ブ</t>
    </rPh>
    <rPh sb="14" eb="16">
      <t>ニュウトウ</t>
    </rPh>
    <rPh sb="16" eb="17">
      <t>ブ</t>
    </rPh>
    <phoneticPr fontId="4"/>
  </si>
  <si>
    <t>ブレンナー腫瘍</t>
    <phoneticPr fontId="14"/>
  </si>
  <si>
    <t>子宮肉腫･間葉系</t>
    <phoneticPr fontId="14"/>
  </si>
  <si>
    <t>日本語は同じだが英語だと異なる種</t>
    <rPh sb="0" eb="3">
      <t>ニホンゴ</t>
    </rPh>
    <rPh sb="4" eb="5">
      <t>オナ</t>
    </rPh>
    <rPh sb="8" eb="10">
      <t>エイゴ</t>
    </rPh>
    <rPh sb="12" eb="13">
      <t>コト</t>
    </rPh>
    <rPh sb="15" eb="16">
      <t>シュ</t>
    </rPh>
    <phoneticPr fontId="14"/>
  </si>
  <si>
    <r>
      <t>T-Lymphoblastic Leukemia/Lymphoma (TLL)_T</t>
    </r>
    <r>
      <rPr>
        <sz val="9"/>
        <color rgb="FF000000"/>
        <rFont val="ＭＳ Ｐゴシック"/>
        <family val="3"/>
        <charset val="128"/>
      </rPr>
      <t>細胞リンパ芽球性白血病</t>
    </r>
    <r>
      <rPr>
        <sz val="9"/>
        <color rgb="FF000000"/>
        <rFont val="Calibri"/>
        <family val="3"/>
        <charset val="128"/>
      </rPr>
      <t>/</t>
    </r>
    <r>
      <rPr>
        <sz val="9"/>
        <color rgb="FF000000"/>
        <rFont val="ＭＳ Ｐゴシック"/>
        <family val="3"/>
        <charset val="128"/>
      </rPr>
      <t>リンパ腫</t>
    </r>
    <phoneticPr fontId="14"/>
  </si>
  <si>
    <t>T細胞リンパ芽球性白血病･リンパ腫</t>
    <phoneticPr fontId="14"/>
  </si>
  <si>
    <t>Bリンパ芽球性白血病･リンパ腫</t>
    <phoneticPr fontId="14"/>
  </si>
  <si>
    <r>
      <t>B-Lymphoblastic Leukemia/Lymphoma with t(12;21)(p13.2;q22.1); ETV6-RUNX1 t(12;21)(p13.2;q22.1); ETV6-RUNX1</t>
    </r>
    <r>
      <rPr>
        <sz val="9"/>
        <color rgb="FF000000"/>
        <rFont val="ＭＳ Ｐゴシック"/>
        <family val="3"/>
        <charset val="128"/>
      </rPr>
      <t>を伴う</t>
    </r>
    <r>
      <rPr>
        <sz val="9"/>
        <color rgb="FF000000"/>
        <rFont val="Calibri"/>
        <family val="3"/>
        <charset val="128"/>
      </rPr>
      <t>B</t>
    </r>
    <r>
      <rPr>
        <sz val="9"/>
        <color rgb="FF000000"/>
        <rFont val="ＭＳ Ｐゴシック"/>
        <family val="3"/>
        <charset val="128"/>
      </rPr>
      <t>リンパ芽球性白血病</t>
    </r>
    <r>
      <rPr>
        <sz val="9"/>
        <color rgb="FF000000"/>
        <rFont val="Calibri"/>
        <family val="3"/>
        <charset val="128"/>
      </rPr>
      <t>/</t>
    </r>
    <r>
      <rPr>
        <sz val="9"/>
        <color rgb="FF000000"/>
        <rFont val="ＭＳ Ｐゴシック"/>
        <family val="3"/>
        <charset val="128"/>
      </rPr>
      <t>リンパ腫</t>
    </r>
    <r>
      <rPr>
        <sz val="9"/>
        <color rgb="FF000000"/>
        <rFont val="Calibri"/>
        <family val="3"/>
        <charset val="128"/>
      </rPr>
      <t>(BLLETV6RUNX1)</t>
    </r>
    <phoneticPr fontId="14"/>
  </si>
  <si>
    <t>t(12;21)(p13.2;q22.1); ETV6-RUNX1を伴うBリンパ芽球性白血病/リンパ腫</t>
    <phoneticPr fontId="14"/>
  </si>
  <si>
    <r>
      <t>B-Lymphoblastic Leukemia/Lymphoma with t(1;19)(q23;p13.3);TCF3-PBX1 (BLLTCF3PBX1)t(1;19)(q23;p13.3); TCF3-PBX1</t>
    </r>
    <r>
      <rPr>
        <sz val="9"/>
        <color rgb="FF000000"/>
        <rFont val="ＭＳ Ｐゴシック"/>
        <family val="3"/>
        <charset val="128"/>
      </rPr>
      <t>を伴う</t>
    </r>
    <r>
      <rPr>
        <sz val="9"/>
        <color rgb="FF000000"/>
        <rFont val="Calibri"/>
        <family val="3"/>
        <charset val="128"/>
      </rPr>
      <t>B</t>
    </r>
    <r>
      <rPr>
        <sz val="9"/>
        <color rgb="FF000000"/>
        <rFont val="ＭＳ Ｐゴシック"/>
        <family val="3"/>
        <charset val="128"/>
      </rPr>
      <t>リンパ芽球性白血病</t>
    </r>
    <r>
      <rPr>
        <sz val="9"/>
        <color rgb="FF000000"/>
        <rFont val="Calibri"/>
        <family val="3"/>
        <charset val="128"/>
      </rPr>
      <t>/</t>
    </r>
    <r>
      <rPr>
        <sz val="9"/>
        <color rgb="FF000000"/>
        <rFont val="ＭＳ Ｐゴシック"/>
        <family val="3"/>
        <charset val="128"/>
      </rPr>
      <t>リンパ腫</t>
    </r>
    <phoneticPr fontId="14"/>
  </si>
  <si>
    <t>t(1;19)(q23;p13.3); TCF3-PBX1を伴うBリンパ芽球性白血病/リンパ腫</t>
    <phoneticPr fontId="14"/>
  </si>
  <si>
    <t>髄膜腫</t>
    <rPh sb="2" eb="3">
      <t>シュ</t>
    </rPh>
    <phoneticPr fontId="14"/>
  </si>
  <si>
    <t>神経鞘腫_NST</t>
    <phoneticPr fontId="14"/>
  </si>
  <si>
    <t>神経鞘腫_SCHW</t>
    <phoneticPr fontId="14"/>
  </si>
  <si>
    <t>神経芽腫</t>
    <phoneticPr fontId="14"/>
  </si>
  <si>
    <t>頭頸部癌･その他</t>
    <phoneticPr fontId="14"/>
  </si>
  <si>
    <t>浸潤性乳癌、特定不能_BRCANOS</t>
    <phoneticPr fontId="14"/>
  </si>
  <si>
    <t>浸潤性乳癌、特定不能_BRCNOS</t>
    <phoneticPr fontId="14"/>
  </si>
  <si>
    <t>△ファーター膨大部・乳頭部にする？</t>
    <rPh sb="6" eb="9">
      <t>ボウダイブ</t>
    </rPh>
    <rPh sb="10" eb="13">
      <t>ニュウトウブ</t>
    </rPh>
    <phoneticPr fontId="14"/>
  </si>
  <si>
    <t>陰茎疣状扁平上皮癌_VPSCC</t>
    <phoneticPr fontId="14"/>
  </si>
  <si>
    <t>陰茎疣状扁平上皮癌_WPSCC</t>
    <phoneticPr fontId="14"/>
  </si>
  <si>
    <t>悪性グロムス腫瘍_GS</t>
    <phoneticPr fontId="14"/>
  </si>
  <si>
    <t>悪性グロムス腫瘍_MGST</t>
    <phoneticPr fontId="14"/>
  </si>
  <si>
    <t>原発不明腺癌、特定不能</t>
  </si>
  <si>
    <t>原発不明癌、特定不能</t>
  </si>
  <si>
    <t>原発不明神経内分泌癌、特定不能</t>
  </si>
  <si>
    <t>原発不明神経内分泌腫瘍、特定不能</t>
  </si>
  <si>
    <t>原発不明低分化癌、特定不能</t>
  </si>
  <si>
    <t>原発不明小細胞癌、特定不能</t>
  </si>
  <si>
    <t>原発不明扁平上皮癌、特定不能</t>
  </si>
  <si>
    <t>未分化悪性新生物</t>
  </si>
  <si>
    <t>原発不明腺房細胞癌、特定不能</t>
    <phoneticPr fontId="14"/>
  </si>
  <si>
    <t>第二階層</t>
    <rPh sb="0" eb="4">
      <t>ダイニカイソウ</t>
    </rPh>
    <phoneticPr fontId="14"/>
  </si>
  <si>
    <t>第三階層</t>
    <rPh sb="0" eb="4">
      <t>ダイサンカイソウ</t>
    </rPh>
    <phoneticPr fontId="14"/>
  </si>
  <si>
    <t>急性骨髄性白血病_非特異型</t>
    <phoneticPr fontId="14"/>
  </si>
  <si>
    <t>全身性肥満細胞症</t>
    <rPh sb="0" eb="3">
      <t>ゼンシンセイ</t>
    </rPh>
    <rPh sb="3" eb="5">
      <t>ヒマン</t>
    </rPh>
    <rPh sb="5" eb="8">
      <t>サイボウショウ</t>
    </rPh>
    <phoneticPr fontId="14"/>
  </si>
  <si>
    <t>第四階層</t>
    <rPh sb="0" eb="4">
      <t>ダイヨンカイソウ</t>
    </rPh>
    <phoneticPr fontId="14"/>
  </si>
  <si>
    <t>入力する順番</t>
    <rPh sb="0" eb="2">
      <t>ニュウリョク</t>
    </rPh>
    <rPh sb="4" eb="6">
      <t>ジュンバン</t>
    </rPh>
    <phoneticPr fontId="14"/>
  </si>
  <si>
    <t>C-CAT</t>
    <phoneticPr fontId="14"/>
  </si>
  <si>
    <t>FMI</t>
    <phoneticPr fontId="14"/>
  </si>
  <si>
    <t>症例基本情報(逆ID、性別、生年月日、医師名、がん種区分)</t>
    <rPh sb="0" eb="6">
      <t>ショウレイキホンジョウホウ</t>
    </rPh>
    <rPh sb="7" eb="8">
      <t>ギャク</t>
    </rPh>
    <rPh sb="11" eb="13">
      <t>セイベツ</t>
    </rPh>
    <rPh sb="14" eb="18">
      <t>セイネンガッピ</t>
    </rPh>
    <rPh sb="19" eb="22">
      <t>イシメイ</t>
    </rPh>
    <rPh sb="25" eb="26">
      <t>シュ</t>
    </rPh>
    <rPh sb="26" eb="28">
      <t>クブン</t>
    </rPh>
    <phoneticPr fontId="14"/>
  </si>
  <si>
    <t>→病理診断名、診断日、喫煙歴、アルコール、PS、重複/多発がん、家族歴</t>
    <rPh sb="1" eb="6">
      <t>ビョウリシンダンメイ</t>
    </rPh>
    <rPh sb="7" eb="10">
      <t>シンダンビ</t>
    </rPh>
    <rPh sb="11" eb="14">
      <t>キツエンレキ</t>
    </rPh>
    <rPh sb="24" eb="26">
      <t>チョウフク</t>
    </rPh>
    <rPh sb="27" eb="29">
      <t>タハツ</t>
    </rPh>
    <rPh sb="32" eb="35">
      <t>カゾクレキ</t>
    </rPh>
    <phoneticPr fontId="14"/>
  </si>
  <si>
    <t>→転移、がん種固有の検査値→薬物療法→検体情報</t>
    <rPh sb="1" eb="3">
      <t>テンイ</t>
    </rPh>
    <rPh sb="6" eb="7">
      <t>シュ</t>
    </rPh>
    <rPh sb="7" eb="9">
      <t>コユウ</t>
    </rPh>
    <rPh sb="10" eb="13">
      <t>ケンサチ</t>
    </rPh>
    <rPh sb="14" eb="18">
      <t>ヤクブツリョウホウ</t>
    </rPh>
    <rPh sb="19" eb="23">
      <t>ケンタイジョウホウ</t>
    </rPh>
    <phoneticPr fontId="14"/>
  </si>
  <si>
    <t>治療種別</t>
    <rPh sb="0" eb="4">
      <t>チリョウシュベツ</t>
    </rPh>
    <phoneticPr fontId="14"/>
  </si>
  <si>
    <t>移植歴→診断名：がん種→検体採取日→採取部位→P番号→医師名</t>
    <rPh sb="0" eb="3">
      <t>イショクレキ</t>
    </rPh>
    <rPh sb="4" eb="7">
      <t>シンダンメイ</t>
    </rPh>
    <rPh sb="10" eb="11">
      <t>シュ</t>
    </rPh>
    <rPh sb="12" eb="14">
      <t>ケンタイ</t>
    </rPh>
    <rPh sb="14" eb="17">
      <t>サイシュビ</t>
    </rPh>
    <rPh sb="18" eb="20">
      <t>サイシュ</t>
    </rPh>
    <rPh sb="20" eb="22">
      <t>ブイ</t>
    </rPh>
    <rPh sb="24" eb="26">
      <t>バンゴウ</t>
    </rPh>
    <rPh sb="27" eb="30">
      <t>イシメイ</t>
    </rPh>
    <phoneticPr fontId="14"/>
  </si>
  <si>
    <t>唾液腺　多形性低悪性度腺癌（PLGA）</t>
    <phoneticPr fontId="4"/>
  </si>
  <si>
    <t>肝臓　混合型肝癌</t>
    <rPh sb="1" eb="2">
      <t>ゾウ</t>
    </rPh>
    <rPh sb="6" eb="8">
      <t>カンガン</t>
    </rPh>
    <phoneticPr fontId="4"/>
  </si>
  <si>
    <t>肝臓　腺腫</t>
    <rPh sb="0" eb="2">
      <t>カンゾウ</t>
    </rPh>
    <rPh sb="4" eb="5">
      <t>シュ</t>
    </rPh>
    <phoneticPr fontId="4"/>
  </si>
  <si>
    <t>肝内胆管癌</t>
    <rPh sb="0" eb="5">
      <t>カンナイタンカンガン</t>
    </rPh>
    <phoneticPr fontId="4"/>
  </si>
  <si>
    <t>胆管　肝外胆管癌</t>
    <rPh sb="1" eb="2">
      <t>カン</t>
    </rPh>
    <rPh sb="3" eb="8">
      <t>カンガイタンカンガン</t>
    </rPh>
    <phoneticPr fontId="4"/>
  </si>
  <si>
    <t>胆管癌(その他)</t>
    <rPh sb="0" eb="3">
      <t>タンカンガン</t>
    </rPh>
    <rPh sb="6" eb="7">
      <t>タ</t>
    </rPh>
    <phoneticPr fontId="4"/>
  </si>
  <si>
    <t>胆嚢　腺癌</t>
    <rPh sb="0" eb="2">
      <t>タンノウ</t>
    </rPh>
    <rPh sb="3" eb="5">
      <t>センガン</t>
    </rPh>
    <phoneticPr fontId="4"/>
  </si>
  <si>
    <t>胆嚢　腺扁平上皮癌</t>
    <rPh sb="0" eb="2">
      <t>タンノウ</t>
    </rPh>
    <rPh sb="3" eb="9">
      <t>センヘンペイジョウヒガン</t>
    </rPh>
    <phoneticPr fontId="4"/>
  </si>
  <si>
    <t>膵臓　腺房細胞癌</t>
    <rPh sb="0" eb="2">
      <t>スイゾウ</t>
    </rPh>
    <rPh sb="3" eb="4">
      <t>セン</t>
    </rPh>
    <rPh sb="4" eb="5">
      <t>ボウ</t>
    </rPh>
    <rPh sb="5" eb="7">
      <t>サイボウ</t>
    </rPh>
    <rPh sb="7" eb="8">
      <t>ガン</t>
    </rPh>
    <phoneticPr fontId="4"/>
  </si>
  <si>
    <t>肺　腺癌</t>
    <phoneticPr fontId="4"/>
  </si>
  <si>
    <t>軟部組織　グロムス腫瘍</t>
    <rPh sb="0" eb="4">
      <t>ナンブソシキ</t>
    </rPh>
    <rPh sb="9" eb="11">
      <t>シュヨウ</t>
    </rPh>
    <phoneticPr fontId="4"/>
  </si>
  <si>
    <t>前立腺　腺房腺癌</t>
    <phoneticPr fontId="4"/>
  </si>
  <si>
    <t>精巣　胚細胞腫（混合型）</t>
    <phoneticPr fontId="4"/>
  </si>
  <si>
    <t>精巣　胚細胞腫（精上皮腫以外）</t>
    <phoneticPr fontId="4"/>
  </si>
  <si>
    <t>膀胱　尿路上皮（移行上皮）癌</t>
    <phoneticPr fontId="4"/>
  </si>
  <si>
    <t>中枢神経系　腫瘍（その他）</t>
    <rPh sb="4" eb="5">
      <t>ケイ</t>
    </rPh>
    <phoneticPr fontId="4"/>
  </si>
  <si>
    <t>原発不明　未分化神経内分泌癌</t>
    <phoneticPr fontId="4"/>
  </si>
  <si>
    <t>原発不明　未分化小細胞癌</t>
    <phoneticPr fontId="4"/>
  </si>
  <si>
    <t>ファーター膨大部</t>
    <rPh sb="5" eb="8">
      <t>ボウダイブ</t>
    </rPh>
    <phoneticPr fontId="4"/>
  </si>
  <si>
    <t>膵頭十二指腸切除</t>
    <rPh sb="0" eb="2">
      <t>スイトウ</t>
    </rPh>
    <rPh sb="2" eb="6">
      <t>ジュウニシチョウ</t>
    </rPh>
    <rPh sb="6" eb="8">
      <t>セツジョ</t>
    </rPh>
    <phoneticPr fontId="4"/>
  </si>
  <si>
    <t>鼻咽頭及び副鼻腔</t>
    <rPh sb="0" eb="3">
      <t>ビイントウ</t>
    </rPh>
    <rPh sb="3" eb="4">
      <t>オヨ</t>
    </rPh>
    <rPh sb="5" eb="8">
      <t>フクビクウ</t>
    </rPh>
    <phoneticPr fontId="4"/>
  </si>
  <si>
    <t>咽頭</t>
    <rPh sb="0" eb="2">
      <t>イントウ</t>
    </rPh>
    <phoneticPr fontId="4"/>
  </si>
  <si>
    <t>喉頭</t>
    <rPh sb="0" eb="2">
      <t>コウトウ</t>
    </rPh>
    <phoneticPr fontId="4"/>
  </si>
  <si>
    <t>頭頸部(その他)</t>
    <rPh sb="0" eb="3">
      <t>トウケイブ</t>
    </rPh>
    <rPh sb="6" eb="7">
      <t>タ</t>
    </rPh>
    <phoneticPr fontId="4"/>
  </si>
  <si>
    <t>胸郭</t>
    <rPh sb="0" eb="2">
      <t>キョウカク</t>
    </rPh>
    <phoneticPr fontId="4"/>
  </si>
  <si>
    <t>肋骨</t>
    <rPh sb="0" eb="2">
      <t>ロッコツ</t>
    </rPh>
    <phoneticPr fontId="4"/>
  </si>
  <si>
    <t>空腸</t>
    <rPh sb="0" eb="2">
      <t>クウチョウ</t>
    </rPh>
    <phoneticPr fontId="4"/>
  </si>
  <si>
    <t>回腸</t>
    <rPh sb="0" eb="2">
      <t>カイチョウ</t>
    </rPh>
    <phoneticPr fontId="4"/>
  </si>
  <si>
    <t>直腸S状結腸移行部</t>
    <rPh sb="0" eb="2">
      <t>チョクチョウ</t>
    </rPh>
    <rPh sb="3" eb="4">
      <t>ジョウ</t>
    </rPh>
    <rPh sb="4" eb="6">
      <t>ケッチョウ</t>
    </rPh>
    <rPh sb="6" eb="9">
      <t>イコウブ</t>
    </rPh>
    <phoneticPr fontId="4"/>
  </si>
  <si>
    <t>後腹膜</t>
    <rPh sb="0" eb="3">
      <t>コウフクマク</t>
    </rPh>
    <phoneticPr fontId="4"/>
  </si>
  <si>
    <t>腸骨稜</t>
    <rPh sb="0" eb="3">
      <t>チョウコツリョウ</t>
    </rPh>
    <phoneticPr fontId="4"/>
  </si>
  <si>
    <t>陰嚢</t>
    <rPh sb="0" eb="2">
      <t>インノウ</t>
    </rPh>
    <phoneticPr fontId="4"/>
  </si>
  <si>
    <t>精嚢</t>
    <rPh sb="0" eb="2">
      <t>セイノウ</t>
    </rPh>
    <phoneticPr fontId="4"/>
  </si>
  <si>
    <t>精管</t>
    <rPh sb="0" eb="2">
      <t>セイカン</t>
    </rPh>
    <phoneticPr fontId="4"/>
  </si>
  <si>
    <t>胎盤</t>
    <rPh sb="0" eb="2">
      <t>タイバン</t>
    </rPh>
    <phoneticPr fontId="4"/>
  </si>
  <si>
    <t>付属器腫瘤</t>
    <rPh sb="0" eb="3">
      <t>フゾクキ</t>
    </rPh>
    <rPh sb="3" eb="5">
      <t>シュリュウ</t>
    </rPh>
    <phoneticPr fontId="4"/>
  </si>
  <si>
    <t>ガートナー管</t>
    <rPh sb="5" eb="6">
      <t>カン</t>
    </rPh>
    <phoneticPr fontId="4"/>
  </si>
  <si>
    <t>脊椎</t>
    <rPh sb="0" eb="2">
      <t>セキツイ</t>
    </rPh>
    <phoneticPr fontId="4"/>
  </si>
  <si>
    <t>松果体</t>
    <rPh sb="0" eb="3">
      <t>ショウカタイ</t>
    </rPh>
    <phoneticPr fontId="4"/>
  </si>
  <si>
    <t>下垂体</t>
    <rPh sb="0" eb="3">
      <t>カスイタイ</t>
    </rPh>
    <phoneticPr fontId="4"/>
  </si>
  <si>
    <t>硬膜</t>
    <rPh sb="0" eb="2">
      <t>コウマク</t>
    </rPh>
    <phoneticPr fontId="4"/>
  </si>
  <si>
    <t>視覚経路</t>
    <rPh sb="0" eb="4">
      <t>シカクケイロ</t>
    </rPh>
    <phoneticPr fontId="4"/>
  </si>
  <si>
    <t>骨髄穿刺液　左後腸骨稜</t>
    <rPh sb="0" eb="2">
      <t>コツズイ</t>
    </rPh>
    <rPh sb="2" eb="4">
      <t>センシ</t>
    </rPh>
    <rPh sb="4" eb="5">
      <t>エキ</t>
    </rPh>
    <rPh sb="6" eb="7">
      <t>ヒダリ</t>
    </rPh>
    <rPh sb="7" eb="9">
      <t>コウチョウ</t>
    </rPh>
    <rPh sb="9" eb="10">
      <t>ホネ</t>
    </rPh>
    <rPh sb="10" eb="11">
      <t>リョウ</t>
    </rPh>
    <phoneticPr fontId="4"/>
  </si>
  <si>
    <t>骨髄穿刺液　右後腸骨稜</t>
    <rPh sb="0" eb="2">
      <t>コツズイ</t>
    </rPh>
    <rPh sb="2" eb="4">
      <t>センシ</t>
    </rPh>
    <rPh sb="4" eb="5">
      <t>エキ</t>
    </rPh>
    <rPh sb="6" eb="7">
      <t>ミギ</t>
    </rPh>
    <rPh sb="7" eb="9">
      <t>コウチョウ</t>
    </rPh>
    <rPh sb="9" eb="10">
      <t>ホネ</t>
    </rPh>
    <rPh sb="10" eb="11">
      <t>リョウ</t>
    </rPh>
    <phoneticPr fontId="4"/>
  </si>
  <si>
    <t>末梢神経系(PNS)</t>
    <rPh sb="0" eb="5">
      <t>マッショウシンケイケイ</t>
    </rPh>
    <phoneticPr fontId="4"/>
  </si>
  <si>
    <t>子宮頚部</t>
    <rPh sb="0" eb="2">
      <t>シキュウ</t>
    </rPh>
    <rPh sb="2" eb="3">
      <t>ケイ</t>
    </rPh>
    <rPh sb="3" eb="4">
      <t>ブ</t>
    </rPh>
    <phoneticPr fontId="4"/>
  </si>
  <si>
    <t>Ｃ－ＣＡＴ登録記入用紙</t>
    <rPh sb="5" eb="7">
      <t>トウロク</t>
    </rPh>
    <rPh sb="7" eb="9">
      <t>キニュウ</t>
    </rPh>
    <rPh sb="9" eb="11">
      <t>ヨウシ</t>
    </rPh>
    <phoneticPr fontId="4"/>
  </si>
  <si>
    <t>作成日</t>
    <rPh sb="0" eb="2">
      <t>サクセイ</t>
    </rPh>
    <rPh sb="2" eb="3">
      <t>ニチ</t>
    </rPh>
    <phoneticPr fontId="4"/>
  </si>
  <si>
    <t>１．担当医師情報</t>
    <phoneticPr fontId="4"/>
  </si>
  <si>
    <t>医療機関名</t>
    <rPh sb="0" eb="2">
      <t>イリョウ</t>
    </rPh>
    <rPh sb="2" eb="5">
      <t>キカンメイ</t>
    </rPh>
    <phoneticPr fontId="4"/>
  </si>
  <si>
    <t>担当医師</t>
    <rPh sb="0" eb="2">
      <t>タントウ</t>
    </rPh>
    <rPh sb="2" eb="4">
      <t>イシ</t>
    </rPh>
    <phoneticPr fontId="4"/>
  </si>
  <si>
    <t>電話番号</t>
    <rPh sb="0" eb="2">
      <t>デンワ</t>
    </rPh>
    <rPh sb="2" eb="4">
      <t>バンゴウ</t>
    </rPh>
    <phoneticPr fontId="4"/>
  </si>
  <si>
    <t>メールアドレス</t>
    <phoneticPr fontId="4"/>
  </si>
  <si>
    <t>２．患者基本情報</t>
    <phoneticPr fontId="4"/>
  </si>
  <si>
    <t>患者氏名</t>
    <rPh sb="0" eb="2">
      <t>カンジャ</t>
    </rPh>
    <rPh sb="2" eb="4">
      <t>シメイ</t>
    </rPh>
    <phoneticPr fontId="4"/>
  </si>
  <si>
    <t>フリガナ</t>
  </si>
  <si>
    <t>生年月日</t>
    <phoneticPr fontId="4"/>
  </si>
  <si>
    <t>移植歴（ありの場合）</t>
    <rPh sb="0" eb="2">
      <t>イショク</t>
    </rPh>
    <phoneticPr fontId="4"/>
  </si>
  <si>
    <t>がん遺伝子検査の実施歴</t>
    <rPh sb="2" eb="5">
      <t>イデンシ</t>
    </rPh>
    <rPh sb="5" eb="7">
      <t>ケンサ</t>
    </rPh>
    <rPh sb="8" eb="10">
      <t>ジッシ</t>
    </rPh>
    <rPh sb="10" eb="11">
      <t>レキ</t>
    </rPh>
    <phoneticPr fontId="4"/>
  </si>
  <si>
    <t>がん遺伝子検査の結果</t>
    <rPh sb="2" eb="5">
      <t>イデンシ</t>
    </rPh>
    <rPh sb="5" eb="7">
      <t>ケンサ</t>
    </rPh>
    <rPh sb="8" eb="10">
      <t>ケッカ</t>
    </rPh>
    <phoneticPr fontId="4"/>
  </si>
  <si>
    <t>がん種区分（第１階層）</t>
    <rPh sb="2" eb="3">
      <t>タネ</t>
    </rPh>
    <rPh sb="3" eb="5">
      <t>クブン</t>
    </rPh>
    <phoneticPr fontId="4"/>
  </si>
  <si>
    <t>※その他</t>
    <rPh sb="3" eb="4">
      <t>ホカ</t>
    </rPh>
    <phoneticPr fontId="4"/>
  </si>
  <si>
    <t>がん種区分（第２階層）</t>
    <rPh sb="2" eb="3">
      <t>タネ</t>
    </rPh>
    <rPh sb="3" eb="5">
      <t>クブン</t>
    </rPh>
    <rPh sb="6" eb="7">
      <t>ダイ</t>
    </rPh>
    <rPh sb="8" eb="10">
      <t>カイソウ</t>
    </rPh>
    <phoneticPr fontId="4"/>
  </si>
  <si>
    <t>がん種区分（第５階層）</t>
    <rPh sb="2" eb="3">
      <t>タネ</t>
    </rPh>
    <rPh sb="3" eb="5">
      <t>クブン</t>
    </rPh>
    <rPh sb="6" eb="7">
      <t>ダイ</t>
    </rPh>
    <rPh sb="8" eb="10">
      <t>カイソウ</t>
    </rPh>
    <phoneticPr fontId="4"/>
  </si>
  <si>
    <t>がん種区分（第３階層）</t>
    <rPh sb="2" eb="3">
      <t>タネ</t>
    </rPh>
    <rPh sb="3" eb="5">
      <t>クブン</t>
    </rPh>
    <rPh sb="6" eb="7">
      <t>ダイ</t>
    </rPh>
    <rPh sb="8" eb="10">
      <t>カイソウ</t>
    </rPh>
    <phoneticPr fontId="4"/>
  </si>
  <si>
    <t>がん種区分（第６階層）</t>
    <rPh sb="2" eb="3">
      <t>タネ</t>
    </rPh>
    <rPh sb="3" eb="5">
      <t>クブン</t>
    </rPh>
    <rPh sb="6" eb="7">
      <t>ダイ</t>
    </rPh>
    <rPh sb="8" eb="10">
      <t>カイソウ</t>
    </rPh>
    <phoneticPr fontId="4"/>
  </si>
  <si>
    <t>がん種区分（第４階層）</t>
    <rPh sb="2" eb="3">
      <t>タネ</t>
    </rPh>
    <rPh sb="3" eb="5">
      <t>クブン</t>
    </rPh>
    <rPh sb="6" eb="7">
      <t>ダイ</t>
    </rPh>
    <rPh sb="8" eb="10">
      <t>カイソウ</t>
    </rPh>
    <phoneticPr fontId="4"/>
  </si>
  <si>
    <t>がん種区分（第７階層）</t>
    <rPh sb="2" eb="3">
      <t>タネ</t>
    </rPh>
    <rPh sb="3" eb="5">
      <t>クブン</t>
    </rPh>
    <rPh sb="6" eb="7">
      <t>ダイ</t>
    </rPh>
    <rPh sb="8" eb="10">
      <t>カイソウ</t>
    </rPh>
    <phoneticPr fontId="4"/>
  </si>
  <si>
    <t>診断名（その他の場合）</t>
    <rPh sb="0" eb="2">
      <t>シンダン</t>
    </rPh>
    <rPh sb="2" eb="3">
      <t>メイ</t>
    </rPh>
    <rPh sb="6" eb="7">
      <t>ホカ</t>
    </rPh>
    <rPh sb="8" eb="10">
      <t>バアイ</t>
    </rPh>
    <phoneticPr fontId="4"/>
  </si>
  <si>
    <t>４．検体情報</t>
    <rPh sb="2" eb="4">
      <t>ケンタイ</t>
    </rPh>
    <rPh sb="4" eb="6">
      <t>ジョウホウ</t>
    </rPh>
    <phoneticPr fontId="4"/>
  </si>
  <si>
    <t>５．患者背景情報</t>
    <phoneticPr fontId="4"/>
  </si>
  <si>
    <t>病理診断名</t>
    <rPh sb="0" eb="2">
      <t>ビョウリ</t>
    </rPh>
    <rPh sb="2" eb="4">
      <t>シンダン</t>
    </rPh>
    <rPh sb="4" eb="5">
      <t>メイ</t>
    </rPh>
    <phoneticPr fontId="4"/>
  </si>
  <si>
    <t>診断日</t>
    <rPh sb="0" eb="2">
      <t>シンダン</t>
    </rPh>
    <rPh sb="2" eb="3">
      <t>ビ</t>
    </rPh>
    <phoneticPr fontId="4"/>
  </si>
  <si>
    <t>年</t>
    <rPh sb="0" eb="1">
      <t>ネン</t>
    </rPh>
    <phoneticPr fontId="4"/>
  </si>
  <si>
    <t>本</t>
    <rPh sb="0" eb="1">
      <t>ホン</t>
    </rPh>
    <phoneticPr fontId="4"/>
  </si>
  <si>
    <t>アルコール多飲</t>
    <phoneticPr fontId="4"/>
  </si>
  <si>
    <t>重複がん</t>
  </si>
  <si>
    <t>多発がん</t>
    <phoneticPr fontId="4"/>
  </si>
  <si>
    <t>活動性</t>
    <phoneticPr fontId="4"/>
  </si>
  <si>
    <t>部位１（第１階層）</t>
    <rPh sb="0" eb="2">
      <t>ブイ</t>
    </rPh>
    <rPh sb="4" eb="5">
      <t>ダイ</t>
    </rPh>
    <rPh sb="6" eb="8">
      <t>カイソウ</t>
    </rPh>
    <phoneticPr fontId="4"/>
  </si>
  <si>
    <t>部位２（第１階層）</t>
    <rPh sb="0" eb="2">
      <t>ブイ</t>
    </rPh>
    <rPh sb="4" eb="5">
      <t>ダイ</t>
    </rPh>
    <rPh sb="6" eb="8">
      <t>カイソウ</t>
    </rPh>
    <phoneticPr fontId="4"/>
  </si>
  <si>
    <t>部位３（第１階層）</t>
    <rPh sb="0" eb="2">
      <t>ブイ</t>
    </rPh>
    <phoneticPr fontId="4"/>
  </si>
  <si>
    <t>部位４（第１階層）</t>
    <rPh sb="0" eb="2">
      <t>ブイ</t>
    </rPh>
    <phoneticPr fontId="4"/>
  </si>
  <si>
    <t>（第２階層）</t>
    <rPh sb="1" eb="2">
      <t>ダイ</t>
    </rPh>
    <rPh sb="3" eb="5">
      <t>カイソウ</t>
    </rPh>
    <phoneticPr fontId="4"/>
  </si>
  <si>
    <t>（第３階層）</t>
    <rPh sb="1" eb="2">
      <t>ダイ</t>
    </rPh>
    <rPh sb="3" eb="5">
      <t>カイソウ</t>
    </rPh>
    <phoneticPr fontId="4"/>
  </si>
  <si>
    <t>（第４階層）</t>
    <rPh sb="1" eb="2">
      <t>ダイ</t>
    </rPh>
    <rPh sb="3" eb="5">
      <t>カイソウ</t>
    </rPh>
    <phoneticPr fontId="4"/>
  </si>
  <si>
    <t>（第５階層）</t>
    <rPh sb="1" eb="2">
      <t>ダイ</t>
    </rPh>
    <rPh sb="3" eb="5">
      <t>カイソウ</t>
    </rPh>
    <phoneticPr fontId="4"/>
  </si>
  <si>
    <t>（第６階層）</t>
    <rPh sb="1" eb="2">
      <t>ダイ</t>
    </rPh>
    <rPh sb="3" eb="5">
      <t>カイソウ</t>
    </rPh>
    <phoneticPr fontId="4"/>
  </si>
  <si>
    <t>（第７階層）</t>
    <rPh sb="1" eb="2">
      <t>ダイ</t>
    </rPh>
    <rPh sb="3" eb="5">
      <t>カイソウ</t>
    </rPh>
    <phoneticPr fontId="4"/>
  </si>
  <si>
    <t>部位５（第１階層）</t>
    <rPh sb="0" eb="2">
      <t>ブイ</t>
    </rPh>
    <phoneticPr fontId="4"/>
  </si>
  <si>
    <t>部位６（第１階層）</t>
    <rPh sb="0" eb="2">
      <t>ブイ</t>
    </rPh>
    <phoneticPr fontId="4"/>
  </si>
  <si>
    <t>部位７（第１階層）</t>
    <rPh sb="0" eb="2">
      <t>ブイ</t>
    </rPh>
    <phoneticPr fontId="4"/>
  </si>
  <si>
    <t>部位８（第１階層）</t>
    <rPh sb="0" eb="2">
      <t>ブイ</t>
    </rPh>
    <phoneticPr fontId="4"/>
  </si>
  <si>
    <t>家族歴</t>
    <rPh sb="0" eb="2">
      <t>カゾク</t>
    </rPh>
    <rPh sb="2" eb="3">
      <t>レキ</t>
    </rPh>
    <phoneticPr fontId="4"/>
  </si>
  <si>
    <t>続柄１</t>
    <rPh sb="0" eb="2">
      <t>ゾクガラ</t>
    </rPh>
    <phoneticPr fontId="4"/>
  </si>
  <si>
    <t>続柄２</t>
    <rPh sb="0" eb="2">
      <t>ゾクガラ</t>
    </rPh>
    <phoneticPr fontId="4"/>
  </si>
  <si>
    <t>続柄３</t>
    <rPh sb="0" eb="2">
      <t>ゾクガラ</t>
    </rPh>
    <phoneticPr fontId="4"/>
  </si>
  <si>
    <t>続柄４</t>
    <rPh sb="0" eb="2">
      <t>ゾクガラ</t>
    </rPh>
    <phoneticPr fontId="4"/>
  </si>
  <si>
    <t>続柄５</t>
    <rPh sb="0" eb="2">
      <t>ゾクガラ</t>
    </rPh>
    <phoneticPr fontId="4"/>
  </si>
  <si>
    <t>続柄６</t>
    <rPh sb="0" eb="2">
      <t>ゾクガラ</t>
    </rPh>
    <phoneticPr fontId="4"/>
  </si>
  <si>
    <t>続柄７</t>
    <rPh sb="0" eb="2">
      <t>ゾクガラ</t>
    </rPh>
    <phoneticPr fontId="4"/>
  </si>
  <si>
    <t>続柄８</t>
    <rPh sb="0" eb="2">
      <t>ゾクガラ</t>
    </rPh>
    <phoneticPr fontId="4"/>
  </si>
  <si>
    <t>続柄９</t>
    <rPh sb="0" eb="2">
      <t>ゾクガラ</t>
    </rPh>
    <phoneticPr fontId="4"/>
  </si>
  <si>
    <t>６．がん種情報</t>
    <rPh sb="4" eb="5">
      <t>タネ</t>
    </rPh>
    <rPh sb="5" eb="7">
      <t>ジョウホウ</t>
    </rPh>
    <phoneticPr fontId="4"/>
  </si>
  <si>
    <t>肺(Lung)</t>
    <phoneticPr fontId="4"/>
  </si>
  <si>
    <t>食道/胃(Esophagus/Stomach)</t>
    <phoneticPr fontId="4"/>
  </si>
  <si>
    <t>EGFR</t>
  </si>
  <si>
    <t>EGFR-検査方法</t>
  </si>
  <si>
    <t>ALK-検査方法</t>
    <phoneticPr fontId="4"/>
  </si>
  <si>
    <t>ROS1</t>
    <phoneticPr fontId="4"/>
  </si>
  <si>
    <t>BRAF(V600)</t>
    <phoneticPr fontId="4"/>
  </si>
  <si>
    <t>肝(Liver)</t>
    <phoneticPr fontId="4"/>
  </si>
  <si>
    <t>アスベスト曝露歴</t>
    <phoneticPr fontId="4"/>
  </si>
  <si>
    <t>HBs抗体</t>
    <phoneticPr fontId="4"/>
  </si>
  <si>
    <t>乳(Breast)</t>
    <phoneticPr fontId="4"/>
  </si>
  <si>
    <t>HER2(IHC)</t>
    <phoneticPr fontId="4"/>
  </si>
  <si>
    <t>HCV抗体</t>
    <phoneticPr fontId="4"/>
  </si>
  <si>
    <t>皮膚(Skin)</t>
    <phoneticPr fontId="4"/>
  </si>
  <si>
    <t>gBRCA1</t>
    <phoneticPr fontId="4"/>
  </si>
  <si>
    <t>担当医師コメント</t>
    <rPh sb="0" eb="2">
      <t>タントウ</t>
    </rPh>
    <rPh sb="2" eb="4">
      <t>イシ</t>
    </rPh>
    <phoneticPr fontId="4"/>
  </si>
  <si>
    <t>備考（直接入力項目）</t>
    <rPh sb="0" eb="2">
      <t>ビコウ</t>
    </rPh>
    <rPh sb="3" eb="5">
      <t>チョクセツ</t>
    </rPh>
    <rPh sb="5" eb="7">
      <t>ニュウリョク</t>
    </rPh>
    <rPh sb="7" eb="9">
      <t>コウモク</t>
    </rPh>
    <phoneticPr fontId="4"/>
  </si>
  <si>
    <r>
      <t>※本様式に必ず</t>
    </r>
    <r>
      <rPr>
        <b/>
        <sz val="10"/>
        <color rgb="FFFF0000"/>
        <rFont val="游ゴシック"/>
        <family val="3"/>
        <charset val="128"/>
        <scheme val="minor"/>
      </rPr>
      <t>「７．薬物療法（EP前）」</t>
    </r>
    <r>
      <rPr>
        <sz val="10"/>
        <color theme="1"/>
        <rFont val="游ゴシック"/>
        <family val="3"/>
        <charset val="128"/>
        <scheme val="minor"/>
      </rPr>
      <t>を添付の上、「診療情報提供書」（様式任意）と一緒にご提供ください。</t>
    </r>
    <rPh sb="1" eb="2">
      <t>ホン</t>
    </rPh>
    <rPh sb="2" eb="4">
      <t>ヨウシキ</t>
    </rPh>
    <rPh sb="5" eb="6">
      <t>カナラ</t>
    </rPh>
    <rPh sb="10" eb="12">
      <t>ヤクブツ</t>
    </rPh>
    <rPh sb="12" eb="14">
      <t>リョウホウ</t>
    </rPh>
    <rPh sb="17" eb="18">
      <t>マエ</t>
    </rPh>
    <rPh sb="21" eb="23">
      <t>テンプ</t>
    </rPh>
    <rPh sb="24" eb="25">
      <t>ウエ</t>
    </rPh>
    <rPh sb="27" eb="29">
      <t>シンリョウ</t>
    </rPh>
    <rPh sb="29" eb="31">
      <t>ジョウホウ</t>
    </rPh>
    <rPh sb="31" eb="33">
      <t>テイキョウ</t>
    </rPh>
    <rPh sb="33" eb="34">
      <t>ショ</t>
    </rPh>
    <rPh sb="36" eb="38">
      <t>ヨウシキ</t>
    </rPh>
    <rPh sb="38" eb="40">
      <t>ニンイ</t>
    </rPh>
    <rPh sb="42" eb="44">
      <t>イッショ</t>
    </rPh>
    <rPh sb="46" eb="48">
      <t>テイキョウ</t>
    </rPh>
    <phoneticPr fontId="4"/>
  </si>
  <si>
    <t>担当医師連絡先(電話番号)</t>
    <rPh sb="8" eb="10">
      <t>デンワ</t>
    </rPh>
    <rPh sb="10" eb="12">
      <t>バンゴウ</t>
    </rPh>
    <phoneticPr fontId="14"/>
  </si>
  <si>
    <t>7.薬物療法（エキスパートパネル前）</t>
    <rPh sb="2" eb="4">
      <t>ヤクブツ</t>
    </rPh>
    <rPh sb="4" eb="6">
      <t>リョウホウ</t>
    </rPh>
    <rPh sb="16" eb="17">
      <t>マエ</t>
    </rPh>
    <phoneticPr fontId="14"/>
  </si>
  <si>
    <t>※提出は、治療ラインの最後の入力部分までで結構です。((例)治療ラインが【4】までであれば、2ページ目だけをご提出ください。)</t>
    <rPh sb="1" eb="3">
      <t>テイシュツ</t>
    </rPh>
    <rPh sb="5" eb="7">
      <t>チリョウ</t>
    </rPh>
    <rPh sb="11" eb="13">
      <t>サイゴ</t>
    </rPh>
    <rPh sb="14" eb="16">
      <t>ニュウリョク</t>
    </rPh>
    <rPh sb="16" eb="18">
      <t>ブブン</t>
    </rPh>
    <rPh sb="21" eb="23">
      <t>ケッコウ</t>
    </rPh>
    <rPh sb="28" eb="29">
      <t>レイ</t>
    </rPh>
    <rPh sb="30" eb="32">
      <t>チリョウ</t>
    </rPh>
    <rPh sb="50" eb="51">
      <t>メ</t>
    </rPh>
    <rPh sb="55" eb="57">
      <t>テイシュツ</t>
    </rPh>
    <phoneticPr fontId="4"/>
  </si>
  <si>
    <t>千葉大学医学部附属病院以外</t>
    <rPh sb="0" eb="13">
      <t>チバダイガクイガクブフゾクビョウインイガイ</t>
    </rPh>
    <phoneticPr fontId="14"/>
  </si>
  <si>
    <t>薬剤③（一般名で記載してください）</t>
    <rPh sb="0" eb="2">
      <t>ヤクザイ</t>
    </rPh>
    <phoneticPr fontId="14"/>
  </si>
  <si>
    <t>薬剤④（一般名で記載してください）</t>
    <rPh sb="0" eb="2">
      <t>ヤクザイ</t>
    </rPh>
    <phoneticPr fontId="14"/>
  </si>
  <si>
    <t>薬剤⑤（一般名で記載してください）</t>
    <rPh sb="0" eb="2">
      <t>ヤクザイ</t>
    </rPh>
    <phoneticPr fontId="14"/>
  </si>
  <si>
    <t>薬剤⑥（一般名で記載してください）</t>
    <rPh sb="0" eb="2">
      <t>ヤクザイ</t>
    </rPh>
    <phoneticPr fontId="14"/>
  </si>
  <si>
    <t>薬剤⑦（一般名で記載してください）</t>
    <rPh sb="0" eb="2">
      <t>ヤクザイ</t>
    </rPh>
    <phoneticPr fontId="14"/>
  </si>
  <si>
    <t>薬剤⑧（一般名で記載してください）</t>
    <rPh sb="0" eb="2">
      <t>ヤクザイ</t>
    </rPh>
    <phoneticPr fontId="14"/>
  </si>
  <si>
    <t>薬剤⑨（一般名で記載してください）</t>
    <rPh sb="0" eb="2">
      <t>ヤクザイ</t>
    </rPh>
    <phoneticPr fontId="14"/>
  </si>
  <si>
    <t>薬剤⑩（一般名で記載してください）</t>
    <rPh sb="0" eb="2">
      <t>ヤクザイ</t>
    </rPh>
    <phoneticPr fontId="14"/>
  </si>
  <si>
    <t>薬剤②（一般名で記載してください）</t>
    <rPh sb="0" eb="2">
      <t>ヤクザイ</t>
    </rPh>
    <phoneticPr fontId="14"/>
  </si>
  <si>
    <r>
      <t>薬剤①（</t>
    </r>
    <r>
      <rPr>
        <sz val="11"/>
        <rFont val="游ゴシック"/>
        <family val="3"/>
        <charset val="128"/>
        <scheme val="minor"/>
      </rPr>
      <t>一般名で</t>
    </r>
    <r>
      <rPr>
        <sz val="11"/>
        <color theme="1"/>
        <rFont val="游ゴシック"/>
        <family val="2"/>
        <charset val="128"/>
        <scheme val="minor"/>
      </rPr>
      <t>記載してください）</t>
    </r>
    <rPh sb="0" eb="2">
      <t>ヤクザイ</t>
    </rPh>
    <rPh sb="4" eb="6">
      <t>イッパン</t>
    </rPh>
    <rPh sb="6" eb="7">
      <t>メイ</t>
    </rPh>
    <rPh sb="8" eb="10">
      <t>キサイ</t>
    </rPh>
    <phoneticPr fontId="14"/>
  </si>
  <si>
    <t>転移の部位（その他）１</t>
    <rPh sb="0" eb="2">
      <t>テンイ</t>
    </rPh>
    <rPh sb="3" eb="5">
      <t>ブイ</t>
    </rPh>
    <rPh sb="8" eb="9">
      <t>ホカ</t>
    </rPh>
    <phoneticPr fontId="4"/>
  </si>
  <si>
    <t>転移の部位（その他）２</t>
    <rPh sb="0" eb="2">
      <t>テンイ</t>
    </rPh>
    <rPh sb="3" eb="5">
      <t>ブイ</t>
    </rPh>
    <rPh sb="8" eb="9">
      <t>ホカ</t>
    </rPh>
    <phoneticPr fontId="4"/>
  </si>
  <si>
    <t>転移の部位（その他）３</t>
    <rPh sb="0" eb="2">
      <t>テンイ</t>
    </rPh>
    <rPh sb="3" eb="5">
      <t>ブイ</t>
    </rPh>
    <rPh sb="8" eb="9">
      <t>ホカ</t>
    </rPh>
    <phoneticPr fontId="4"/>
  </si>
  <si>
    <t>転移の部位（その他）４</t>
    <rPh sb="0" eb="2">
      <t>テンイ</t>
    </rPh>
    <rPh sb="3" eb="5">
      <t>ブイ</t>
    </rPh>
    <rPh sb="8" eb="9">
      <t>ホカ</t>
    </rPh>
    <phoneticPr fontId="4"/>
  </si>
  <si>
    <t>転移の部位（その他）５</t>
    <rPh sb="0" eb="2">
      <t>テンイ</t>
    </rPh>
    <rPh sb="3" eb="5">
      <t>ブイ</t>
    </rPh>
    <rPh sb="8" eb="9">
      <t>ホカ</t>
    </rPh>
    <phoneticPr fontId="4"/>
  </si>
  <si>
    <t>多発がん</t>
  </si>
  <si>
    <t>食道・胃</t>
    <phoneticPr fontId="4"/>
  </si>
  <si>
    <t>検体採取日(腫瘍組織)</t>
    <phoneticPr fontId="14"/>
  </si>
  <si>
    <t>検体採取方法</t>
    <rPh sb="0" eb="2">
      <t>ケンタイ</t>
    </rPh>
    <rPh sb="2" eb="4">
      <t>サイシュ</t>
    </rPh>
    <rPh sb="4" eb="6">
      <t>ホウホウ</t>
    </rPh>
    <phoneticPr fontId="14"/>
  </si>
  <si>
    <t>検体採取部位</t>
    <rPh sb="0" eb="2">
      <t>ケンタイ</t>
    </rPh>
    <rPh sb="2" eb="4">
      <t>サイシュ</t>
    </rPh>
    <rPh sb="4" eb="6">
      <t>ブイ</t>
    </rPh>
    <phoneticPr fontId="14"/>
  </si>
  <si>
    <t>具体的な採取部位</t>
    <rPh sb="0" eb="3">
      <t>グタイテキ</t>
    </rPh>
    <rPh sb="4" eb="6">
      <t>サイシュ</t>
    </rPh>
    <rPh sb="6" eb="8">
      <t>ブイ</t>
    </rPh>
    <phoneticPr fontId="14"/>
  </si>
  <si>
    <t>検体採取部位(第１選択)</t>
    <rPh sb="0" eb="2">
      <t>ケンタイ</t>
    </rPh>
    <rPh sb="2" eb="4">
      <t>サイシュ</t>
    </rPh>
    <rPh sb="4" eb="6">
      <t>ブイ</t>
    </rPh>
    <rPh sb="7" eb="8">
      <t>ダイ</t>
    </rPh>
    <rPh sb="9" eb="11">
      <t>センタク</t>
    </rPh>
    <phoneticPr fontId="14"/>
  </si>
  <si>
    <t>検体採取部位(第２選択)</t>
    <rPh sb="0" eb="2">
      <t>ケンタイ</t>
    </rPh>
    <rPh sb="2" eb="4">
      <t>サイシュ</t>
    </rPh>
    <rPh sb="4" eb="6">
      <t>ブイ</t>
    </rPh>
    <rPh sb="7" eb="8">
      <t>ダイ</t>
    </rPh>
    <rPh sb="9" eb="11">
      <t>センタク</t>
    </rPh>
    <phoneticPr fontId="14"/>
  </si>
  <si>
    <t>1.担当医師情報</t>
    <phoneticPr fontId="14"/>
  </si>
  <si>
    <t>2.患者基本情報</t>
    <phoneticPr fontId="14"/>
  </si>
  <si>
    <t>● お問合せ先</t>
    <rPh sb="3" eb="5">
      <t>トイアワ</t>
    </rPh>
    <rPh sb="6" eb="7">
      <t>サキ</t>
    </rPh>
    <phoneticPr fontId="4"/>
  </si>
  <si>
    <t>千葉大学医学部附属病院　腫瘍内科(がんゲノム外来)</t>
  </si>
  <si>
    <r>
      <t>病理診断名（</t>
    </r>
    <r>
      <rPr>
        <sz val="11"/>
        <color rgb="FFFF0000"/>
        <rFont val="游ゴシック"/>
        <family val="3"/>
        <charset val="128"/>
        <scheme val="minor"/>
      </rPr>
      <t>英語</t>
    </r>
    <r>
      <rPr>
        <sz val="11"/>
        <color theme="1"/>
        <rFont val="游ゴシック"/>
        <family val="2"/>
        <charset val="128"/>
        <scheme val="minor"/>
      </rPr>
      <t>で）</t>
    </r>
    <rPh sb="0" eb="2">
      <t>ビョウリ</t>
    </rPh>
    <rPh sb="2" eb="4">
      <t>シンダン</t>
    </rPh>
    <rPh sb="4" eb="5">
      <t>メイ</t>
    </rPh>
    <rPh sb="6" eb="8">
      <t>エイゴ</t>
    </rPh>
    <phoneticPr fontId="4"/>
  </si>
  <si>
    <t>(記述式)</t>
    <rPh sb="1" eb="3">
      <t>キジュツ</t>
    </rPh>
    <rPh sb="3" eb="4">
      <t>シキ</t>
    </rPh>
    <phoneticPr fontId="14"/>
  </si>
  <si>
    <t>3．検体情報</t>
    <rPh sb="2" eb="4">
      <t>ケンタイ</t>
    </rPh>
    <rPh sb="4" eb="6">
      <t>ジョウホウ</t>
    </rPh>
    <phoneticPr fontId="4"/>
  </si>
  <si>
    <t>4．患者背景情報</t>
    <phoneticPr fontId="4"/>
  </si>
  <si>
    <t>5．がん種情報</t>
    <rPh sb="4" eb="5">
      <t>タネ</t>
    </rPh>
    <rPh sb="5" eb="7">
      <t>ジョウホウ</t>
    </rPh>
    <phoneticPr fontId="4"/>
  </si>
  <si>
    <t>5.がん種情報</t>
    <rPh sb="4" eb="5">
      <t>シュ</t>
    </rPh>
    <rPh sb="5" eb="7">
      <t>ジョウホウ</t>
    </rPh>
    <phoneticPr fontId="14"/>
  </si>
  <si>
    <t>転移の部位</t>
    <rPh sb="0" eb="2">
      <t>テンイ</t>
    </rPh>
    <rPh sb="3" eb="5">
      <t>ブイ</t>
    </rPh>
    <phoneticPr fontId="14"/>
  </si>
  <si>
    <t>登録時転移の有無</t>
    <rPh sb="0" eb="2">
      <t>トウロク</t>
    </rPh>
    <rPh sb="2" eb="3">
      <t>ジ</t>
    </rPh>
    <rPh sb="3" eb="5">
      <t>テンイ</t>
    </rPh>
    <rPh sb="6" eb="8">
      <t>ウム</t>
    </rPh>
    <phoneticPr fontId="4"/>
  </si>
  <si>
    <t>登録時転移の部位</t>
    <rPh sb="0" eb="2">
      <t>トウロク</t>
    </rPh>
    <rPh sb="2" eb="3">
      <t>ジ</t>
    </rPh>
    <rPh sb="3" eb="5">
      <t>テンイ</t>
    </rPh>
    <rPh sb="6" eb="8">
      <t>ブイ</t>
    </rPh>
    <phoneticPr fontId="4"/>
  </si>
  <si>
    <t>(選択式)</t>
    <rPh sb="1" eb="3">
      <t>センタク</t>
    </rPh>
    <rPh sb="3" eb="4">
      <t>シキ</t>
    </rPh>
    <phoneticPr fontId="14"/>
  </si>
  <si>
    <t>入力が完了した後は、ピンクの表示でも入力は不要です。</t>
    <phoneticPr fontId="4"/>
  </si>
  <si>
    <t>Ｃ-ＣＡＴ登録記入用紙</t>
    <rPh sb="5" eb="7">
      <t>トウロク</t>
    </rPh>
    <rPh sb="7" eb="9">
      <t>キニュウ</t>
    </rPh>
    <rPh sb="9" eb="11">
      <t>ヨウシ</t>
    </rPh>
    <phoneticPr fontId="4"/>
  </si>
  <si>
    <t>PD-L1(IHC)_陽性率（％）</t>
  </si>
  <si>
    <t>HBV-DNA（LogIU/mL）</t>
  </si>
  <si>
    <t>HCV-RNA（LogIU/mL）</t>
  </si>
  <si>
    <t>検体採取日（YYYY/MM/DD）</t>
    <phoneticPr fontId="4"/>
  </si>
  <si>
    <t>有害事象</t>
    <rPh sb="0" eb="2">
      <t>ユウガイ</t>
    </rPh>
    <rPh sb="2" eb="4">
      <t>ジショウ</t>
    </rPh>
    <phoneticPr fontId="4"/>
  </si>
  <si>
    <t>記入日（YYYY/MM/DD)</t>
    <rPh sb="0" eb="2">
      <t>キニュウ</t>
    </rPh>
    <phoneticPr fontId="14"/>
  </si>
  <si>
    <t>担当医師氏名(漢字)</t>
    <rPh sb="4" eb="6">
      <t>シメイ</t>
    </rPh>
    <rPh sb="7" eb="9">
      <t>カンジ</t>
    </rPh>
    <phoneticPr fontId="14"/>
  </si>
  <si>
    <t>非活動性のがんも含めてご入力ください</t>
    <rPh sb="0" eb="1">
      <t>ヒ</t>
    </rPh>
    <rPh sb="1" eb="4">
      <t>カツドウセイ</t>
    </rPh>
    <rPh sb="8" eb="9">
      <t>フク</t>
    </rPh>
    <rPh sb="12" eb="14">
      <t>ニュウリョク</t>
    </rPh>
    <phoneticPr fontId="14"/>
  </si>
  <si>
    <t>最下層まで入力が完了した場合は、ピンクの表示でも入力は不要です。</t>
    <rPh sb="0" eb="3">
      <t>サイカソウ</t>
    </rPh>
    <rPh sb="5" eb="7">
      <t>ニュウリョク</t>
    </rPh>
    <rPh sb="8" eb="10">
      <t>カンリョウ</t>
    </rPh>
    <rPh sb="12" eb="14">
      <t>バアイ</t>
    </rPh>
    <rPh sb="20" eb="22">
      <t>ヒョウジ</t>
    </rPh>
    <rPh sb="24" eb="26">
      <t>ニュウリョク</t>
    </rPh>
    <rPh sb="27" eb="29">
      <t>フヨウ</t>
    </rPh>
    <phoneticPr fontId="4"/>
  </si>
  <si>
    <r>
      <rPr>
        <b/>
        <sz val="11"/>
        <color theme="1"/>
        <rFont val="游ゴシック"/>
        <family val="3"/>
        <charset val="128"/>
        <scheme val="minor"/>
      </rPr>
      <t>家族歴</t>
    </r>
    <r>
      <rPr>
        <sz val="11"/>
        <color theme="1"/>
        <rFont val="游ゴシック"/>
        <family val="2"/>
        <charset val="128"/>
        <scheme val="minor"/>
      </rPr>
      <t xml:space="preserve">
複数の入力可能
</t>
    </r>
    <r>
      <rPr>
        <sz val="11"/>
        <color theme="1"/>
        <rFont val="游ゴシック"/>
        <family val="3"/>
        <charset val="128"/>
        <scheme val="minor"/>
      </rPr>
      <t>（ありの場合、左から順にご入力ください）</t>
    </r>
    <rPh sb="0" eb="2">
      <t>カゾク</t>
    </rPh>
    <rPh sb="2" eb="3">
      <t>レキ</t>
    </rPh>
    <rPh sb="16" eb="18">
      <t>バアイ</t>
    </rPh>
    <phoneticPr fontId="4"/>
  </si>
  <si>
    <r>
      <rPr>
        <b/>
        <sz val="11"/>
        <color theme="1"/>
        <rFont val="游ゴシック"/>
        <family val="3"/>
        <charset val="128"/>
        <scheme val="minor"/>
      </rPr>
      <t>重複がん(異なる臓器)</t>
    </r>
    <r>
      <rPr>
        <sz val="11"/>
        <color theme="1"/>
        <rFont val="游ゴシック"/>
        <family val="3"/>
        <charset val="128"/>
        <scheme val="minor"/>
      </rPr>
      <t xml:space="preserve">
複数部位の入力可能
（ありの場合、左から順にご入力ください）
階層は分かるところまでで結構です</t>
    </r>
    <rPh sb="0" eb="2">
      <t>タハツ</t>
    </rPh>
    <rPh sb="5" eb="7">
      <t>ドウイツ</t>
    </rPh>
    <rPh sb="7" eb="9">
      <t>ゾウキ</t>
    </rPh>
    <phoneticPr fontId="4"/>
  </si>
  <si>
    <t>※その他の場合、部位を具体的にご記入ください</t>
    <rPh sb="3" eb="4">
      <t>タ</t>
    </rPh>
    <rPh sb="5" eb="7">
      <t>バアイ</t>
    </rPh>
    <rPh sb="8" eb="10">
      <t>ブイ</t>
    </rPh>
    <rPh sb="11" eb="14">
      <t>グタイテキ</t>
    </rPh>
    <rPh sb="16" eb="18">
      <t>キニュウ</t>
    </rPh>
    <phoneticPr fontId="14"/>
  </si>
  <si>
    <t>※部位が複数ある場合、すべてご入力ください。入力完了後はピンク色でも入力は不要です。</t>
    <rPh sb="1" eb="3">
      <t>ブイ</t>
    </rPh>
    <rPh sb="4" eb="6">
      <t>フクスウ</t>
    </rPh>
    <rPh sb="8" eb="10">
      <t>バアイ</t>
    </rPh>
    <rPh sb="15" eb="17">
      <t>ニュウリョク</t>
    </rPh>
    <rPh sb="22" eb="24">
      <t>ニュウリョク</t>
    </rPh>
    <rPh sb="24" eb="26">
      <t>カンリョウ</t>
    </rPh>
    <rPh sb="26" eb="27">
      <t>ゴ</t>
    </rPh>
    <rPh sb="31" eb="32">
      <t>イロ</t>
    </rPh>
    <phoneticPr fontId="14"/>
  </si>
  <si>
    <t>3.患者背景情報</t>
    <rPh sb="6" eb="8">
      <t>ジョウホウ</t>
    </rPh>
    <phoneticPr fontId="14"/>
  </si>
  <si>
    <t>4.検体情報</t>
    <rPh sb="2" eb="4">
      <t>ケンタイ</t>
    </rPh>
    <rPh sb="4" eb="6">
      <t>ジョウホウ</t>
    </rPh>
    <phoneticPr fontId="14"/>
  </si>
  <si>
    <t>6.薬物療法</t>
    <rPh sb="4" eb="6">
      <t>リョウホウ</t>
    </rPh>
    <phoneticPr fontId="14"/>
  </si>
  <si>
    <t>(記入式)</t>
    <rPh sb="1" eb="3">
      <t>キニュウ</t>
    </rPh>
    <rPh sb="3" eb="4">
      <t>シキ</t>
    </rPh>
    <phoneticPr fontId="14"/>
  </si>
  <si>
    <t>2018年6月、国は「がんゲノム情報管理センター」（C-CAT）を国立がん研究センター内に設置しました。
C-CATは、患者さん一人ひとりのゲノム解析の結果得られる配列情報および診療情報を集約・保管し、利活用するための機関です。
遺伝子パネル検査を実施するにあたり、診療情報（性別・年齢、診断名、ステージ、治療法やその効果及び副作用に関する情報など）種々の情報を専用のシステムを利用して、
C-CATに提供する必要があります。（必須ではありませんが、提供しない場合、有用なレポートを受け取ることができません）
遺伝子パネル検査を実施するためのシステム入力を当院で行いますが主治医の先生方は、このExcelに必要事項を入力の上、もととなる情報を提供いただきますようお願い申し上げます。</t>
    <rPh sb="64" eb="66">
      <t>ヒトリ</t>
    </rPh>
    <rPh sb="276" eb="278">
      <t>トウイン</t>
    </rPh>
    <rPh sb="309" eb="310">
      <t>ウエ</t>
    </rPh>
    <phoneticPr fontId="14"/>
  </si>
  <si>
    <t>電話：043-222-7171（代表）　内線：6596</t>
    <rPh sb="0" eb="2">
      <t>デンワ</t>
    </rPh>
    <rPh sb="16" eb="18">
      <t>ダイヒョウ</t>
    </rPh>
    <rPh sb="20" eb="22">
      <t>ナイセン</t>
    </rPh>
    <phoneticPr fontId="4"/>
  </si>
  <si>
    <t>千葉大学医学部附属病院　がんゲノムセンター　作成</t>
    <rPh sb="22" eb="24">
      <t>サクセイ</t>
    </rPh>
    <phoneticPr fontId="14"/>
  </si>
  <si>
    <t>※提出は、治療ラインの最後の入力部分までで結構です。
((例)治療ラインが【4】までであれば、1ページ目のみをご提出ください)
投与開始日/終了日、有害事象発現日が不明の場合は月末の日付を入力してください</t>
    <rPh sb="1" eb="3">
      <t>テイシュツ</t>
    </rPh>
    <rPh sb="5" eb="7">
      <t>チリョウ</t>
    </rPh>
    <rPh sb="11" eb="13">
      <t>サイゴ</t>
    </rPh>
    <rPh sb="14" eb="16">
      <t>ニュウリョク</t>
    </rPh>
    <rPh sb="16" eb="18">
      <t>ブブン</t>
    </rPh>
    <rPh sb="21" eb="23">
      <t>ケッコウ</t>
    </rPh>
    <rPh sb="29" eb="30">
      <t>レイ</t>
    </rPh>
    <rPh sb="31" eb="33">
      <t>チリョウ</t>
    </rPh>
    <rPh sb="51" eb="52">
      <t>メ</t>
    </rPh>
    <rPh sb="56" eb="58">
      <t>テイシュツ</t>
    </rPh>
    <rPh sb="64" eb="66">
      <t>トウヨ</t>
    </rPh>
    <rPh sb="66" eb="68">
      <t>カイシ</t>
    </rPh>
    <rPh sb="68" eb="69">
      <t>ビ</t>
    </rPh>
    <rPh sb="70" eb="73">
      <t>シュウリョウビ</t>
    </rPh>
    <rPh sb="74" eb="78">
      <t>ユウガイジショウ</t>
    </rPh>
    <rPh sb="78" eb="80">
      <t>ハツゲン</t>
    </rPh>
    <rPh sb="80" eb="81">
      <t>ビ</t>
    </rPh>
    <rPh sb="82" eb="84">
      <t>フメイ</t>
    </rPh>
    <rPh sb="85" eb="87">
      <t>バアイ</t>
    </rPh>
    <rPh sb="88" eb="90">
      <t>ゲツマツ</t>
    </rPh>
    <rPh sb="91" eb="93">
      <t>ヒヅケ</t>
    </rPh>
    <rPh sb="94" eb="96">
      <t>ニュウリョク</t>
    </rPh>
    <phoneticPr fontId="4"/>
  </si>
  <si>
    <t>6.薬物療法シートへ</t>
    <rPh sb="1" eb="5">
      <t>ヤクブツリョウホウ</t>
    </rPh>
    <phoneticPr fontId="14"/>
  </si>
  <si>
    <t>有害事象名一覧シートへ</t>
    <phoneticPr fontId="14"/>
  </si>
  <si>
    <t>（家族歴１）</t>
    <phoneticPr fontId="4"/>
  </si>
  <si>
    <r>
      <t>※本様式に必ず</t>
    </r>
    <r>
      <rPr>
        <b/>
        <sz val="10"/>
        <color rgb="FFFF0000"/>
        <rFont val="游ゴシック"/>
        <family val="3"/>
        <charset val="128"/>
        <scheme val="minor"/>
      </rPr>
      <t>「6．薬物療法」</t>
    </r>
    <r>
      <rPr>
        <sz val="10"/>
        <color theme="1"/>
        <rFont val="游ゴシック"/>
        <family val="3"/>
        <charset val="128"/>
        <scheme val="minor"/>
      </rPr>
      <t>を添付の上、「診療情報提供書」（様式任意）と一緒にご提出ください。</t>
    </r>
    <rPh sb="1" eb="2">
      <t>ホン</t>
    </rPh>
    <rPh sb="2" eb="4">
      <t>ヨウシキ</t>
    </rPh>
    <rPh sb="5" eb="6">
      <t>カナラ</t>
    </rPh>
    <rPh sb="10" eb="12">
      <t>ヤクブツ</t>
    </rPh>
    <rPh sb="12" eb="14">
      <t>リョウホウ</t>
    </rPh>
    <rPh sb="16" eb="18">
      <t>テンプ</t>
    </rPh>
    <rPh sb="19" eb="20">
      <t>ウエ</t>
    </rPh>
    <rPh sb="22" eb="24">
      <t>シンリョウ</t>
    </rPh>
    <rPh sb="24" eb="26">
      <t>ジョウホウ</t>
    </rPh>
    <rPh sb="26" eb="28">
      <t>テイキョウ</t>
    </rPh>
    <rPh sb="28" eb="29">
      <t>ショ</t>
    </rPh>
    <rPh sb="31" eb="33">
      <t>ヨウシキ</t>
    </rPh>
    <rPh sb="33" eb="35">
      <t>ニンイ</t>
    </rPh>
    <rPh sb="37" eb="39">
      <t>イッショ</t>
    </rPh>
    <rPh sb="41" eb="43">
      <t>テイシュツ</t>
    </rPh>
    <phoneticPr fontId="4"/>
  </si>
  <si>
    <t>以下6つのシートに入力してください。</t>
    <phoneticPr fontId="14"/>
  </si>
  <si>
    <r>
      <rPr>
        <b/>
        <sz val="11"/>
        <color rgb="FFFF0000"/>
        <rFont val="游ゴシック"/>
        <family val="3"/>
        <charset val="128"/>
        <scheme val="minor"/>
      </rPr>
      <t>入力が必要</t>
    </r>
    <r>
      <rPr>
        <sz val="11"/>
        <color theme="1"/>
        <rFont val="游ゴシック"/>
        <family val="3"/>
        <charset val="128"/>
        <scheme val="minor"/>
      </rPr>
      <t>な箇所は、</t>
    </r>
    <r>
      <rPr>
        <b/>
        <sz val="11"/>
        <color rgb="FFFF0000"/>
        <rFont val="游ゴシック"/>
        <family val="3"/>
        <charset val="128"/>
        <scheme val="minor"/>
      </rPr>
      <t>背景が「ピンク色」</t>
    </r>
    <r>
      <rPr>
        <sz val="11"/>
        <color theme="1"/>
        <rFont val="游ゴシック"/>
        <family val="3"/>
        <charset val="128"/>
        <scheme val="minor"/>
      </rPr>
      <t>の項目です。</t>
    </r>
    <rPh sb="3" eb="5">
      <t>ヒツヨウ</t>
    </rPh>
    <phoneticPr fontId="14"/>
  </si>
  <si>
    <r>
      <t>1～6に入力後、</t>
    </r>
    <r>
      <rPr>
        <b/>
        <sz val="11"/>
        <color rgb="FFFF0000"/>
        <rFont val="游ゴシック"/>
        <family val="3"/>
        <charset val="128"/>
        <scheme val="minor"/>
      </rPr>
      <t>「印刷用」シート</t>
    </r>
    <r>
      <rPr>
        <sz val="11"/>
        <color theme="1"/>
        <rFont val="游ゴシック"/>
        <family val="3"/>
        <charset val="128"/>
        <scheme val="minor"/>
      </rPr>
      <t>にエラーがないかを確認の上、</t>
    </r>
    <r>
      <rPr>
        <b/>
        <sz val="11"/>
        <color theme="1"/>
        <rFont val="游ゴシック"/>
        <family val="3"/>
        <charset val="128"/>
        <scheme val="minor"/>
      </rPr>
      <t>印刷</t>
    </r>
    <r>
      <rPr>
        <sz val="11"/>
        <color theme="1"/>
        <rFont val="游ゴシック"/>
        <family val="3"/>
        <charset val="128"/>
        <scheme val="minor"/>
      </rPr>
      <t>してください。</t>
    </r>
    <rPh sb="4" eb="6">
      <t>ニュウリョク</t>
    </rPh>
    <rPh sb="6" eb="7">
      <t>ノチ</t>
    </rPh>
    <rPh sb="9" eb="11">
      <t>インサツ</t>
    </rPh>
    <rPh sb="11" eb="12">
      <t>ヨウ</t>
    </rPh>
    <rPh sb="25" eb="27">
      <t>カクニン</t>
    </rPh>
    <rPh sb="28" eb="29">
      <t>ウエ</t>
    </rPh>
    <rPh sb="30" eb="32">
      <t>インサツ</t>
    </rPh>
    <phoneticPr fontId="4"/>
  </si>
  <si>
    <t>患者氏名（フリガナ）姓と名の間に半角スペース</t>
    <rPh sb="0" eb="2">
      <t>カンジャ</t>
    </rPh>
    <rPh sb="2" eb="4">
      <t>シメイ</t>
    </rPh>
    <rPh sb="16" eb="17">
      <t>ハン</t>
    </rPh>
    <phoneticPr fontId="4"/>
  </si>
  <si>
    <t>（自動表示）</t>
    <rPh sb="1" eb="3">
      <t>ジドウ</t>
    </rPh>
    <rPh sb="3" eb="5">
      <t>ヒョウジ</t>
    </rPh>
    <phoneticPr fontId="4"/>
  </si>
  <si>
    <t>千葉大</t>
  </si>
  <si>
    <t>患者氏名（漢字)　　  姓と名の間に半角スペース</t>
    <rPh sb="0" eb="2">
      <t>カンジャ</t>
    </rPh>
    <rPh sb="2" eb="4">
      <t>シメイ</t>
    </rPh>
    <rPh sb="5" eb="7">
      <t>カンジ</t>
    </rPh>
    <rPh sb="12" eb="13">
      <t>セイ</t>
    </rPh>
    <rPh sb="14" eb="15">
      <t>メイ</t>
    </rPh>
    <rPh sb="16" eb="17">
      <t>アイダ</t>
    </rPh>
    <rPh sb="18" eb="20">
      <t>ハンカク</t>
    </rPh>
    <phoneticPr fontId="4"/>
  </si>
  <si>
    <t>(年)</t>
  </si>
  <si>
    <t>(本)</t>
  </si>
  <si>
    <t>分かる範囲でご入力ください</t>
    <rPh sb="0" eb="1">
      <t>ワ</t>
    </rPh>
    <rPh sb="3" eb="5">
      <t>ハンイ</t>
    </rPh>
    <rPh sb="7" eb="9">
      <t>ニュウリョク</t>
    </rPh>
    <phoneticPr fontId="4"/>
  </si>
  <si>
    <r>
      <t>薬剤①（</t>
    </r>
    <r>
      <rPr>
        <sz val="11"/>
        <color rgb="FFFF0000"/>
        <rFont val="游ゴシック"/>
        <family val="3"/>
        <charset val="128"/>
        <scheme val="minor"/>
      </rPr>
      <t>一般名で</t>
    </r>
    <r>
      <rPr>
        <sz val="11"/>
        <rFont val="游ゴシック"/>
        <family val="3"/>
        <charset val="128"/>
        <scheme val="minor"/>
      </rPr>
      <t>入力</t>
    </r>
    <r>
      <rPr>
        <sz val="11"/>
        <color theme="1"/>
        <rFont val="游ゴシック"/>
        <family val="2"/>
        <charset val="128"/>
        <scheme val="minor"/>
      </rPr>
      <t>してください）</t>
    </r>
    <rPh sb="0" eb="2">
      <t>ヤクザイ</t>
    </rPh>
    <rPh sb="4" eb="6">
      <t>イッパン</t>
    </rPh>
    <rPh sb="6" eb="7">
      <t>メイ</t>
    </rPh>
    <rPh sb="8" eb="10">
      <t>ニュウリョク</t>
    </rPh>
    <phoneticPr fontId="14"/>
  </si>
  <si>
    <r>
      <t>薬剤②（</t>
    </r>
    <r>
      <rPr>
        <sz val="11"/>
        <color rgb="FFFF0000"/>
        <rFont val="游ゴシック"/>
        <family val="3"/>
        <charset val="128"/>
        <scheme val="minor"/>
      </rPr>
      <t>一般名で</t>
    </r>
    <r>
      <rPr>
        <sz val="11"/>
        <rFont val="游ゴシック"/>
        <family val="3"/>
        <charset val="128"/>
        <scheme val="minor"/>
      </rPr>
      <t>入力</t>
    </r>
    <r>
      <rPr>
        <sz val="11"/>
        <rFont val="游ゴシック"/>
        <family val="2"/>
        <charset val="128"/>
        <scheme val="minor"/>
      </rPr>
      <t>してください）</t>
    </r>
    <rPh sb="0" eb="2">
      <t>ヤクザイ</t>
    </rPh>
    <rPh sb="8" eb="10">
      <t>ニュウリョク</t>
    </rPh>
    <phoneticPr fontId="14"/>
  </si>
  <si>
    <r>
      <t>薬剤③（</t>
    </r>
    <r>
      <rPr>
        <sz val="11"/>
        <color rgb="FFFF0000"/>
        <rFont val="游ゴシック"/>
        <family val="3"/>
        <charset val="128"/>
        <scheme val="minor"/>
      </rPr>
      <t>一般名で</t>
    </r>
    <r>
      <rPr>
        <sz val="11"/>
        <rFont val="游ゴシック"/>
        <family val="3"/>
        <charset val="128"/>
        <scheme val="minor"/>
      </rPr>
      <t>入力</t>
    </r>
    <r>
      <rPr>
        <sz val="11"/>
        <rFont val="游ゴシック"/>
        <family val="2"/>
        <charset val="128"/>
        <scheme val="minor"/>
      </rPr>
      <t>してください）</t>
    </r>
    <rPh sb="0" eb="2">
      <t>ヤクザイ</t>
    </rPh>
    <rPh sb="8" eb="10">
      <t>ニュウリョク</t>
    </rPh>
    <phoneticPr fontId="14"/>
  </si>
  <si>
    <r>
      <t>薬剤④（</t>
    </r>
    <r>
      <rPr>
        <sz val="11"/>
        <color rgb="FFFF0000"/>
        <rFont val="游ゴシック"/>
        <family val="3"/>
        <charset val="128"/>
        <scheme val="minor"/>
      </rPr>
      <t>一般名で</t>
    </r>
    <r>
      <rPr>
        <sz val="11"/>
        <rFont val="游ゴシック"/>
        <family val="3"/>
        <charset val="128"/>
        <scheme val="minor"/>
      </rPr>
      <t>入力</t>
    </r>
    <r>
      <rPr>
        <sz val="11"/>
        <rFont val="游ゴシック"/>
        <family val="2"/>
        <charset val="128"/>
        <scheme val="minor"/>
      </rPr>
      <t>してください）</t>
    </r>
    <rPh sb="0" eb="2">
      <t>ヤクザイ</t>
    </rPh>
    <rPh sb="8" eb="10">
      <t>ニュウリョク</t>
    </rPh>
    <phoneticPr fontId="14"/>
  </si>
  <si>
    <r>
      <t>薬剤⑤（</t>
    </r>
    <r>
      <rPr>
        <sz val="11"/>
        <color rgb="FFFF0000"/>
        <rFont val="游ゴシック"/>
        <family val="3"/>
        <charset val="128"/>
        <scheme val="minor"/>
      </rPr>
      <t>一般名で</t>
    </r>
    <r>
      <rPr>
        <sz val="11"/>
        <rFont val="游ゴシック"/>
        <family val="3"/>
        <charset val="128"/>
        <scheme val="minor"/>
      </rPr>
      <t>入力</t>
    </r>
    <r>
      <rPr>
        <sz val="11"/>
        <rFont val="游ゴシック"/>
        <family val="2"/>
        <charset val="128"/>
        <scheme val="minor"/>
      </rPr>
      <t>してください）</t>
    </r>
    <rPh sb="0" eb="2">
      <t>ヤクザイ</t>
    </rPh>
    <rPh sb="8" eb="10">
      <t>ニュウリョク</t>
    </rPh>
    <phoneticPr fontId="14"/>
  </si>
  <si>
    <r>
      <t>薬剤⑥（</t>
    </r>
    <r>
      <rPr>
        <sz val="11"/>
        <color rgb="FFFF0000"/>
        <rFont val="游ゴシック"/>
        <family val="3"/>
        <charset val="128"/>
        <scheme val="minor"/>
      </rPr>
      <t>一般名で</t>
    </r>
    <r>
      <rPr>
        <sz val="11"/>
        <rFont val="游ゴシック"/>
        <family val="3"/>
        <charset val="128"/>
        <scheme val="minor"/>
      </rPr>
      <t>入力</t>
    </r>
    <r>
      <rPr>
        <sz val="11"/>
        <rFont val="游ゴシック"/>
        <family val="2"/>
        <charset val="128"/>
        <scheme val="minor"/>
      </rPr>
      <t>してください）</t>
    </r>
    <rPh sb="0" eb="2">
      <t>ヤクザイ</t>
    </rPh>
    <rPh sb="8" eb="10">
      <t>ニュウリョク</t>
    </rPh>
    <phoneticPr fontId="14"/>
  </si>
  <si>
    <t>先天性･家族性および遺伝性障害</t>
    <rPh sb="0" eb="3">
      <t>センテンセイ</t>
    </rPh>
    <rPh sb="4" eb="7">
      <t>カゾクセイ</t>
    </rPh>
    <rPh sb="10" eb="13">
      <t>イデンセイ</t>
    </rPh>
    <rPh sb="13" eb="15">
      <t>ショウガイ</t>
    </rPh>
    <phoneticPr fontId="4"/>
  </si>
  <si>
    <t>傷害･中毒および処置合併症</t>
    <phoneticPr fontId="4"/>
  </si>
  <si>
    <t>良性･悪性および詳細不明の新生物（嚢胞およびポリープを含む）</t>
    <phoneticPr fontId="4"/>
  </si>
  <si>
    <t>癌化学療法に続発した白血病</t>
    <phoneticPr fontId="4"/>
  </si>
  <si>
    <t>妊娠･産褥および周産期の状態</t>
    <phoneticPr fontId="4"/>
  </si>
  <si>
    <t>良性･悪性および詳細不明の新生物【嚢胞およびポリープを含む】</t>
    <phoneticPr fontId="4"/>
  </si>
  <si>
    <t>※記入不備の際はお問い合わせする場合がございます。ご了承ください</t>
    <rPh sb="26" eb="28">
      <t>リョウショウ</t>
    </rPh>
    <phoneticPr fontId="14"/>
  </si>
  <si>
    <r>
      <rPr>
        <b/>
        <sz val="11"/>
        <color rgb="FFFF0000"/>
        <rFont val="游ゴシック"/>
        <family val="3"/>
        <charset val="128"/>
        <scheme val="minor"/>
      </rPr>
      <t>「6.薬物療法」シート</t>
    </r>
    <r>
      <rPr>
        <sz val="11"/>
        <color theme="1"/>
        <rFont val="游ゴシック"/>
        <family val="3"/>
        <charset val="128"/>
        <scheme val="minor"/>
      </rPr>
      <t>を</t>
    </r>
    <r>
      <rPr>
        <b/>
        <sz val="11"/>
        <color theme="1"/>
        <rFont val="游ゴシック"/>
        <family val="3"/>
        <charset val="128"/>
        <scheme val="minor"/>
      </rPr>
      <t>印刷</t>
    </r>
    <r>
      <rPr>
        <sz val="11"/>
        <color theme="1"/>
        <rFont val="游ゴシック"/>
        <family val="3"/>
        <charset val="128"/>
        <scheme val="minor"/>
      </rPr>
      <t>してください。</t>
    </r>
    <rPh sb="3" eb="5">
      <t>ヤクブツ</t>
    </rPh>
    <rPh sb="5" eb="7">
      <t>リョウホウ</t>
    </rPh>
    <rPh sb="12" eb="14">
      <t>インサツ</t>
    </rPh>
    <phoneticPr fontId="4"/>
  </si>
  <si>
    <r>
      <rPr>
        <b/>
        <sz val="11"/>
        <color rgb="FFFF0000"/>
        <rFont val="游ゴシック"/>
        <family val="3"/>
        <charset val="128"/>
        <scheme val="minor"/>
      </rPr>
      <t>「印刷用」</t>
    </r>
    <r>
      <rPr>
        <sz val="11"/>
        <color theme="1"/>
        <rFont val="游ゴシック"/>
        <family val="3"/>
        <charset val="128"/>
        <scheme val="minor"/>
      </rPr>
      <t>と</t>
    </r>
    <r>
      <rPr>
        <b/>
        <sz val="11"/>
        <color rgb="FFFF0000"/>
        <rFont val="游ゴシック"/>
        <family val="3"/>
        <charset val="128"/>
        <scheme val="minor"/>
      </rPr>
      <t>「6.薬物療法」</t>
    </r>
    <r>
      <rPr>
        <sz val="11"/>
        <rFont val="游ゴシック"/>
        <family val="3"/>
        <charset val="128"/>
        <scheme val="minor"/>
      </rPr>
      <t>の各シート</t>
    </r>
    <r>
      <rPr>
        <sz val="11"/>
        <color theme="1"/>
        <rFont val="游ゴシック"/>
        <family val="3"/>
        <charset val="128"/>
        <scheme val="minor"/>
      </rPr>
      <t>をその他の必要書類とともに</t>
    </r>
    <r>
      <rPr>
        <b/>
        <sz val="11"/>
        <color rgb="FFFF0000"/>
        <rFont val="游ゴシック"/>
        <family val="3"/>
        <charset val="128"/>
        <scheme val="minor"/>
      </rPr>
      <t>ご提出</t>
    </r>
    <r>
      <rPr>
        <sz val="11"/>
        <color theme="1"/>
        <rFont val="游ゴシック"/>
        <family val="3"/>
        <charset val="128"/>
        <scheme val="minor"/>
      </rPr>
      <t>ください。</t>
    </r>
    <rPh sb="1" eb="3">
      <t>インサツ</t>
    </rPh>
    <rPh sb="3" eb="4">
      <t>ヨウ</t>
    </rPh>
    <rPh sb="15" eb="16">
      <t>カク</t>
    </rPh>
    <rPh sb="19" eb="21">
      <t>ヒツヨウ</t>
    </rPh>
    <rPh sb="21" eb="23">
      <t>ショルイ</t>
    </rPh>
    <rPh sb="28" eb="30">
      <t>テイキョウ</t>
    </rPh>
    <rPh sb="33" eb="3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</si>
</sst>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yyyy/mm/dd"/>
    <numFmt numFmtId="178" formatCode="yyyy&quot;年&quot;m&quot;月&quot;d&quot;日&quot;;@"/>
    <numFmt numFmtId="179" formatCode="#"/>
  </numFmts>
  <fonts count="48">
    <font>
      <sz val="11"/>
      <color theme="1"/>
      <name val="游ゴシック"/>
      <family val="2"/>
      <charset val="128"/>
      <scheme val="minor"/>
    </font>
    <font>
      <sz val="9"/>
      <color rgb="FF000000"/>
      <name val="Calibri"/>
      <family val="3"/>
      <charset val="128"/>
    </font>
    <font>
      <sz val="9"/>
      <color rgb="FF212529"/>
      <name val="Calibri"/>
      <family val="3"/>
      <charset val="128"/>
    </font>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11"/>
      <color rgb="FFFF0000"/>
      <name val="游ゴシック"/>
      <family val="2"/>
      <scheme val="minor"/>
    </font>
    <font>
      <b/>
      <sz val="12"/>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u/>
      <sz val="11"/>
      <color theme="10"/>
      <name val="游ゴシック"/>
      <family val="2"/>
      <scheme val="minor"/>
    </font>
    <font>
      <sz val="11"/>
      <name val="游ゴシック"/>
      <family val="2"/>
      <scheme val="minor"/>
    </font>
    <font>
      <b/>
      <sz val="16"/>
      <color theme="1"/>
      <name val="游ゴシック"/>
      <family val="3"/>
      <charset val="128"/>
      <scheme val="minor"/>
    </font>
    <font>
      <u val="double"/>
      <sz val="11"/>
      <color theme="1"/>
      <name val="游ゴシック"/>
      <family val="3"/>
      <charset val="128"/>
      <scheme val="minor"/>
    </font>
    <font>
      <sz val="6"/>
      <name val="游ゴシック"/>
      <family val="2"/>
      <charset val="128"/>
      <scheme val="minor"/>
    </font>
    <font>
      <sz val="12"/>
      <color theme="1"/>
      <name val="游ゴシック"/>
      <family val="3"/>
      <charset val="128"/>
      <scheme val="minor"/>
    </font>
    <font>
      <sz val="11"/>
      <color rgb="FFFF0000"/>
      <name val="游ゴシック"/>
      <family val="3"/>
      <charset val="128"/>
      <scheme val="minor"/>
    </font>
    <font>
      <sz val="11"/>
      <color rgb="FF0070C0"/>
      <name val="游ゴシック"/>
      <family val="2"/>
      <scheme val="minor"/>
    </font>
    <font>
      <sz val="9"/>
      <color theme="1"/>
      <name val="游ゴシック"/>
      <family val="3"/>
      <charset val="128"/>
      <scheme val="minor"/>
    </font>
    <font>
      <sz val="11"/>
      <name val="游ゴシック"/>
      <family val="3"/>
      <charset val="128"/>
      <scheme val="minor"/>
    </font>
    <font>
      <sz val="12"/>
      <name val="游ゴシック"/>
      <family val="3"/>
      <charset val="128"/>
      <scheme val="minor"/>
    </font>
    <font>
      <sz val="8"/>
      <color theme="1"/>
      <name val="游ゴシック"/>
      <family val="3"/>
      <charset val="128"/>
      <scheme val="minor"/>
    </font>
    <font>
      <sz val="8"/>
      <name val="游ゴシック"/>
      <family val="3"/>
      <charset val="128"/>
      <scheme val="minor"/>
    </font>
    <font>
      <sz val="9"/>
      <color rgb="FF000000"/>
      <name val="ＭＳ Ｐゴシック"/>
      <family val="3"/>
      <charset val="128"/>
    </font>
    <font>
      <b/>
      <sz val="18"/>
      <color rgb="FFFF0000"/>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9"/>
      <color rgb="FF212529"/>
      <name val="ＭＳ Ｐゴシック"/>
      <family val="3"/>
      <charset val="128"/>
    </font>
    <font>
      <sz val="12"/>
      <color rgb="FFFF0000"/>
      <name val="Arial"/>
      <family val="2"/>
    </font>
    <font>
      <b/>
      <sz val="9"/>
      <color indexed="81"/>
      <name val="MS P ゴシック"/>
      <family val="3"/>
      <charset val="128"/>
    </font>
    <font>
      <sz val="11"/>
      <color rgb="FFC00000"/>
      <name val="游ゴシック"/>
      <family val="2"/>
      <charset val="128"/>
      <scheme val="minor"/>
    </font>
    <font>
      <sz val="9"/>
      <color indexed="81"/>
      <name val="MS P ゴシック"/>
      <family val="3"/>
      <charset val="128"/>
    </font>
    <font>
      <sz val="11"/>
      <color rgb="FFFF0000"/>
      <name val="游ゴシック"/>
      <family val="2"/>
      <charset val="128"/>
      <scheme val="minor"/>
    </font>
    <font>
      <sz val="8"/>
      <color theme="1"/>
      <name val="游ゴシック"/>
      <family val="2"/>
      <charset val="128"/>
      <scheme val="minor"/>
    </font>
    <font>
      <sz val="8"/>
      <color rgb="FFFF0000"/>
      <name val="游ゴシック"/>
      <family val="3"/>
      <charset val="128"/>
      <scheme val="minor"/>
    </font>
    <font>
      <sz val="9"/>
      <color indexed="81"/>
      <name val="ＭＳ Ｐゴシック"/>
      <family val="3"/>
      <charset val="128"/>
    </font>
    <font>
      <b/>
      <sz val="9"/>
      <color indexed="81"/>
      <name val="ＭＳ Ｐゴシック"/>
      <family val="3"/>
      <charset val="128"/>
    </font>
    <font>
      <sz val="9"/>
      <color rgb="FF000000"/>
      <name val="游ゴシック"/>
      <family val="3"/>
      <charset val="128"/>
    </font>
    <font>
      <sz val="11"/>
      <color rgb="FF000000"/>
      <name val="游ゴシック"/>
      <family val="3"/>
      <charset val="128"/>
      <scheme val="minor"/>
    </font>
    <font>
      <b/>
      <sz val="12"/>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sz val="11"/>
      <name val="游ゴシック"/>
      <family val="2"/>
      <charset val="128"/>
      <scheme val="minor"/>
    </font>
    <font>
      <sz val="14"/>
      <color theme="1"/>
      <name val="游ゴシック"/>
      <family val="3"/>
      <charset val="128"/>
      <scheme val="minor"/>
    </font>
    <font>
      <sz val="11"/>
      <color theme="1"/>
      <name val="游ゴシック"/>
      <family val="2"/>
      <charset val="128"/>
    </font>
    <font>
      <b/>
      <sz val="9"/>
      <color theme="1"/>
      <name val="游ゴシック"/>
      <family val="3"/>
      <charset val="128"/>
      <scheme val="minor"/>
    </font>
    <font>
      <b/>
      <u/>
      <sz val="11"/>
      <color theme="10"/>
      <name val="游ゴシック"/>
      <family val="3"/>
      <charset val="128"/>
      <scheme val="minor"/>
    </font>
  </fonts>
  <fills count="16">
    <fill>
      <patternFill patternType="none"/>
    </fill>
    <fill>
      <patternFill patternType="gray125"/>
    </fill>
    <fill>
      <patternFill patternType="solid">
        <fgColor rgb="FF92D050"/>
        <bgColor rgb="FF000000"/>
      </patternFill>
    </fill>
    <fill>
      <patternFill patternType="solid">
        <fgColor rgb="FFD9D9D9"/>
        <bgColor rgb="FF000000"/>
      </patternFill>
    </fill>
    <fill>
      <patternFill patternType="solid">
        <fgColor rgb="FFCCECFF"/>
        <bgColor indexed="64"/>
      </patternFill>
    </fill>
    <fill>
      <patternFill patternType="solid">
        <fgColor rgb="FFFFCCFF"/>
        <bgColor indexed="64"/>
      </patternFill>
    </fill>
    <fill>
      <patternFill patternType="solid">
        <fgColor rgb="FFFFFFCC"/>
        <bgColor indexed="64"/>
      </patternFill>
    </fill>
    <fill>
      <patternFill patternType="solid">
        <fgColor theme="0"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FF99CC"/>
        <bgColor indexed="64"/>
      </patternFill>
    </fill>
    <fill>
      <patternFill patternType="solid">
        <fgColor theme="0"/>
        <bgColor indexed="64"/>
      </patternFill>
    </fill>
    <fill>
      <patternFill patternType="solid">
        <fgColor rgb="FFC00000"/>
        <bgColor indexed="64"/>
      </patternFill>
    </fill>
    <fill>
      <patternFill patternType="solid">
        <fgColor theme="5" tint="0.59999389629810485"/>
        <bgColor indexed="64"/>
      </patternFill>
    </fill>
    <fill>
      <patternFill patternType="solid">
        <fgColor rgb="FFFFCCFF"/>
        <bgColor rgb="FF000000"/>
      </patternFill>
    </fill>
    <fill>
      <patternFill patternType="solid">
        <fgColor rgb="FFBFBFBF"/>
        <bgColor rgb="FF000000"/>
      </patternFill>
    </fill>
  </fills>
  <borders count="53">
    <border>
      <left/>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rgb="FFFF0000"/>
      </left>
      <right style="double">
        <color rgb="FFFF0000"/>
      </right>
      <top style="double">
        <color rgb="FFFF0000"/>
      </top>
      <bottom style="double">
        <color rgb="FFFF0000"/>
      </bottom>
      <diagonal/>
    </border>
    <border>
      <left/>
      <right/>
      <top style="thin">
        <color indexed="64"/>
      </top>
      <bottom style="thin">
        <color indexed="64"/>
      </bottom>
      <diagonal/>
    </border>
    <border>
      <left style="thin">
        <color auto="1"/>
      </left>
      <right style="thin">
        <color auto="1"/>
      </right>
      <top/>
      <bottom/>
      <diagonal/>
    </border>
    <border>
      <left style="thin">
        <color auto="1"/>
      </left>
      <right style="double">
        <color auto="1"/>
      </right>
      <top style="thin">
        <color auto="1"/>
      </top>
      <bottom style="thin">
        <color auto="1"/>
      </bottom>
      <diagonal/>
    </border>
    <border>
      <left style="double">
        <color auto="1"/>
      </left>
      <right style="double">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style="medium">
        <color indexed="64"/>
      </top>
      <bottom style="medium">
        <color auto="1"/>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indexed="64"/>
      </bottom>
      <diagonal/>
    </border>
    <border>
      <left style="thin">
        <color auto="1"/>
      </left>
      <right/>
      <top style="medium">
        <color indexed="64"/>
      </top>
      <bottom/>
      <diagonal/>
    </border>
    <border>
      <left style="thin">
        <color auto="1"/>
      </left>
      <right/>
      <top style="medium">
        <color indexed="64"/>
      </top>
      <bottom style="medium">
        <color indexed="64"/>
      </bottom>
      <diagonal/>
    </border>
    <border>
      <left/>
      <right/>
      <top style="double">
        <color rgb="FFFF0000"/>
      </top>
      <bottom/>
      <diagonal/>
    </border>
    <border>
      <left/>
      <right/>
      <top/>
      <bottom style="double">
        <color rgb="FFFF0000"/>
      </bottom>
      <diagonal/>
    </border>
    <border>
      <left style="hair">
        <color indexed="64"/>
      </left>
      <right style="thin">
        <color auto="1"/>
      </right>
      <top style="thin">
        <color auto="1"/>
      </top>
      <bottom/>
      <diagonal/>
    </border>
    <border>
      <left style="thin">
        <color auto="1"/>
      </left>
      <right style="hair">
        <color indexed="64"/>
      </right>
      <top/>
      <bottom style="thin">
        <color indexed="64"/>
      </bottom>
      <diagonal/>
    </border>
    <border>
      <left style="thin">
        <color auto="1"/>
      </left>
      <right style="hair">
        <color indexed="64"/>
      </right>
      <top style="thin">
        <color auto="1"/>
      </top>
      <bottom style="hair">
        <color indexed="64"/>
      </bottom>
      <diagonal/>
    </border>
    <border>
      <left style="hair">
        <color indexed="64"/>
      </left>
      <right style="thin">
        <color auto="1"/>
      </right>
      <top style="hair">
        <color indexed="64"/>
      </top>
      <bottom/>
      <diagonal/>
    </border>
    <border>
      <left style="thin">
        <color auto="1"/>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4">
    <xf numFmtId="0" fontId="0" fillId="0" borderId="0"/>
    <xf numFmtId="0" fontId="3" fillId="0" borderId="0"/>
    <xf numFmtId="9" fontId="3" fillId="0" borderId="0" applyFont="0" applyFill="0" applyBorder="0" applyAlignment="0" applyProtection="0">
      <alignment vertical="center"/>
    </xf>
    <xf numFmtId="0" fontId="10" fillId="0" borderId="0" applyNumberFormat="0" applyFill="0" applyBorder="0" applyAlignment="0" applyProtection="0"/>
  </cellStyleXfs>
  <cellXfs count="464">
    <xf numFmtId="0" fontId="0" fillId="0" borderId="0" xfId="0"/>
    <xf numFmtId="0" fontId="1" fillId="2" borderId="1" xfId="0" applyFont="1" applyFill="1" applyBorder="1" applyAlignment="1">
      <alignment horizontal="center"/>
    </xf>
    <xf numFmtId="0" fontId="1" fillId="2" borderId="1" xfId="0" applyFont="1" applyFill="1" applyBorder="1" applyAlignment="1">
      <alignment horizontal="center" shrinkToFit="1"/>
    </xf>
    <xf numFmtId="0" fontId="1" fillId="0" borderId="2" xfId="0" applyFont="1" applyBorder="1"/>
    <xf numFmtId="0" fontId="1" fillId="0" borderId="2" xfId="0" applyFont="1" applyBorder="1" applyAlignment="1">
      <alignment shrinkToFit="1"/>
    </xf>
    <xf numFmtId="0" fontId="1" fillId="0" borderId="3" xfId="0" applyFont="1" applyBorder="1"/>
    <xf numFmtId="0" fontId="1" fillId="0" borderId="3" xfId="0" applyFont="1" applyBorder="1" applyAlignment="1">
      <alignment shrinkToFit="1"/>
    </xf>
    <xf numFmtId="0" fontId="1" fillId="0" borderId="4" xfId="0" applyFont="1" applyBorder="1"/>
    <xf numFmtId="0" fontId="1" fillId="0" borderId="4" xfId="0" applyFont="1" applyBorder="1" applyAlignment="1">
      <alignment shrinkToFit="1"/>
    </xf>
    <xf numFmtId="0" fontId="1" fillId="0" borderId="5" xfId="0" applyFont="1" applyBorder="1"/>
    <xf numFmtId="0" fontId="1" fillId="0" borderId="5" xfId="0" applyFont="1" applyBorder="1" applyAlignment="1">
      <alignment shrinkToFit="1"/>
    </xf>
    <xf numFmtId="0" fontId="1" fillId="0" borderId="6" xfId="0" applyFont="1" applyBorder="1"/>
    <xf numFmtId="0" fontId="1" fillId="0" borderId="6" xfId="0" applyFont="1" applyBorder="1" applyAlignment="1">
      <alignment shrinkToFit="1"/>
    </xf>
    <xf numFmtId="0" fontId="1" fillId="3" borderId="2" xfId="0" applyFont="1" applyFill="1" applyBorder="1" applyAlignment="1">
      <alignment shrinkToFit="1"/>
    </xf>
    <xf numFmtId="0" fontId="1" fillId="3" borderId="3" xfId="0" applyFont="1" applyFill="1" applyBorder="1" applyAlignment="1">
      <alignment shrinkToFit="1"/>
    </xf>
    <xf numFmtId="0" fontId="1" fillId="3" borderId="4" xfId="0" applyFont="1" applyFill="1" applyBorder="1" applyAlignment="1">
      <alignment shrinkToFit="1"/>
    </xf>
    <xf numFmtId="0" fontId="1" fillId="3" borderId="5" xfId="0" applyFont="1" applyFill="1" applyBorder="1" applyAlignment="1">
      <alignment shrinkToFit="1"/>
    </xf>
    <xf numFmtId="0" fontId="1" fillId="3" borderId="6" xfId="0" applyFont="1" applyFill="1" applyBorder="1" applyAlignment="1">
      <alignment shrinkToFit="1"/>
    </xf>
    <xf numFmtId="0" fontId="2" fillId="0" borderId="3" xfId="0" applyFont="1" applyBorder="1" applyAlignment="1">
      <alignment shrinkToFit="1"/>
    </xf>
    <xf numFmtId="0" fontId="2" fillId="0" borderId="5" xfId="0" applyFont="1" applyBorder="1" applyAlignment="1">
      <alignment shrinkToFit="1"/>
    </xf>
    <xf numFmtId="0" fontId="2" fillId="0" borderId="6" xfId="0" applyFont="1" applyBorder="1" applyAlignment="1">
      <alignment shrinkToFit="1"/>
    </xf>
    <xf numFmtId="0" fontId="2" fillId="0" borderId="4" xfId="0" applyFont="1" applyBorder="1" applyAlignment="1">
      <alignment shrinkToFit="1"/>
    </xf>
    <xf numFmtId="0" fontId="2" fillId="0" borderId="2" xfId="0" applyFont="1" applyBorder="1" applyAlignment="1">
      <alignment shrinkToFit="1"/>
    </xf>
    <xf numFmtId="0" fontId="1" fillId="0" borderId="7" xfId="0" applyFont="1" applyBorder="1"/>
    <xf numFmtId="0" fontId="1" fillId="0" borderId="8" xfId="0" applyFont="1" applyBorder="1" applyAlignment="1">
      <alignment shrinkToFit="1"/>
    </xf>
    <xf numFmtId="0" fontId="1" fillId="0" borderId="5" xfId="0" applyFont="1" applyBorder="1" applyAlignment="1">
      <alignment wrapText="1" shrinkToFit="1"/>
    </xf>
    <xf numFmtId="0" fontId="1" fillId="0" borderId="3" xfId="0" applyFont="1" applyBorder="1" applyAlignment="1">
      <alignment wrapText="1" shrinkToFit="1"/>
    </xf>
    <xf numFmtId="0" fontId="0" fillId="0" borderId="9" xfId="0" applyBorder="1"/>
    <xf numFmtId="0" fontId="3" fillId="0" borderId="0" xfId="1"/>
    <xf numFmtId="0" fontId="8" fillId="0" borderId="0" xfId="1" applyFont="1" applyAlignment="1">
      <alignment vertical="center"/>
    </xf>
    <xf numFmtId="0" fontId="8" fillId="0" borderId="0" xfId="1" applyFont="1" applyAlignment="1">
      <alignment horizontal="center" vertical="center"/>
    </xf>
    <xf numFmtId="0" fontId="8" fillId="0" borderId="0" xfId="1" applyFont="1" applyAlignment="1">
      <alignment horizontal="left" vertical="center"/>
    </xf>
    <xf numFmtId="0" fontId="8" fillId="0" borderId="0" xfId="1" applyFont="1" applyAlignment="1">
      <alignment vertical="center" wrapText="1"/>
    </xf>
    <xf numFmtId="0" fontId="8" fillId="0" borderId="0" xfId="1" applyFont="1" applyAlignment="1">
      <alignment vertical="center" shrinkToFit="1"/>
    </xf>
    <xf numFmtId="0" fontId="8" fillId="0" borderId="0" xfId="1" applyFont="1" applyAlignment="1">
      <alignment horizontal="left" vertical="center" wrapText="1"/>
    </xf>
    <xf numFmtId="0" fontId="3" fillId="0" borderId="0" xfId="1" applyAlignment="1">
      <alignment vertical="center"/>
    </xf>
    <xf numFmtId="0" fontId="3" fillId="0" borderId="4" xfId="1" applyBorder="1" applyAlignment="1">
      <alignment vertical="center"/>
    </xf>
    <xf numFmtId="0" fontId="3" fillId="0" borderId="3" xfId="1" applyBorder="1" applyAlignment="1">
      <alignment vertical="center"/>
    </xf>
    <xf numFmtId="0" fontId="6" fillId="0" borderId="0" xfId="1" applyFont="1" applyAlignment="1">
      <alignment vertical="center"/>
    </xf>
    <xf numFmtId="0" fontId="7" fillId="4" borderId="10" xfId="1" applyFont="1" applyFill="1" applyBorder="1" applyAlignment="1">
      <alignment horizontal="left" vertical="center"/>
    </xf>
    <xf numFmtId="0" fontId="7" fillId="4" borderId="11" xfId="1" applyFont="1" applyFill="1" applyBorder="1" applyAlignment="1">
      <alignment horizontal="left" vertical="center"/>
    </xf>
    <xf numFmtId="0" fontId="0" fillId="0" borderId="0" xfId="0" applyAlignment="1">
      <alignment vertical="center"/>
    </xf>
    <xf numFmtId="0" fontId="0" fillId="0" borderId="3" xfId="0" applyBorder="1" applyAlignment="1">
      <alignment vertical="center"/>
    </xf>
    <xf numFmtId="0" fontId="6" fillId="0" borderId="0" xfId="0" applyFont="1" applyAlignment="1">
      <alignment vertical="center"/>
    </xf>
    <xf numFmtId="0" fontId="0" fillId="7" borderId="3" xfId="0" applyFill="1" applyBorder="1" applyAlignment="1" applyProtection="1">
      <alignment vertical="center" shrinkToFit="1"/>
      <protection locked="0"/>
    </xf>
    <xf numFmtId="0" fontId="17" fillId="0" borderId="0" xfId="0" applyFont="1" applyAlignment="1">
      <alignment vertical="center"/>
    </xf>
    <xf numFmtId="0" fontId="0" fillId="0" borderId="10" xfId="0" applyBorder="1" applyAlignment="1">
      <alignment vertical="center" shrinkToFit="1"/>
    </xf>
    <xf numFmtId="0" fontId="16" fillId="0" borderId="10" xfId="0" applyFont="1" applyBorder="1" applyAlignment="1">
      <alignment vertical="center" shrinkToFit="1"/>
    </xf>
    <xf numFmtId="0" fontId="0" fillId="7" borderId="2" xfId="0" applyFill="1" applyBorder="1" applyAlignment="1" applyProtection="1">
      <alignment vertical="center" shrinkToFit="1"/>
      <protection locked="0"/>
    </xf>
    <xf numFmtId="0" fontId="0" fillId="0" borderId="10" xfId="0" applyBorder="1" applyAlignment="1">
      <alignment vertical="center"/>
    </xf>
    <xf numFmtId="0" fontId="0" fillId="0" borderId="3" xfId="0" applyBorder="1" applyAlignment="1">
      <alignment vertical="center" shrinkToFit="1"/>
    </xf>
    <xf numFmtId="0" fontId="21" fillId="0" borderId="0" xfId="1" applyFont="1" applyAlignment="1">
      <alignment horizontal="left"/>
    </xf>
    <xf numFmtId="0" fontId="21" fillId="0" borderId="3" xfId="1" applyFont="1" applyBorder="1" applyAlignment="1">
      <alignment horizontal="left"/>
    </xf>
    <xf numFmtId="0" fontId="21" fillId="0" borderId="12" xfId="1" applyFont="1" applyBorder="1" applyAlignment="1">
      <alignment horizontal="left"/>
    </xf>
    <xf numFmtId="0" fontId="22" fillId="0" borderId="15" xfId="1" applyFont="1" applyBorder="1" applyAlignment="1">
      <alignment horizontal="left"/>
    </xf>
    <xf numFmtId="0" fontId="22" fillId="0" borderId="18" xfId="1" applyFont="1" applyBorder="1" applyAlignment="1">
      <alignment horizontal="left"/>
    </xf>
    <xf numFmtId="0" fontId="22" fillId="0" borderId="9" xfId="1" applyFont="1" applyBorder="1" applyAlignment="1">
      <alignment horizontal="left"/>
    </xf>
    <xf numFmtId="0" fontId="22" fillId="0" borderId="3" xfId="1" applyFont="1" applyBorder="1" applyAlignment="1">
      <alignment horizontal="left"/>
    </xf>
    <xf numFmtId="0" fontId="0" fillId="7" borderId="3" xfId="0" applyFill="1" applyBorder="1" applyAlignment="1" applyProtection="1">
      <alignment horizontal="left" vertical="center" shrinkToFit="1"/>
      <protection locked="0"/>
    </xf>
    <xf numFmtId="0" fontId="0" fillId="0" borderId="0" xfId="0" applyAlignment="1">
      <alignment horizontal="center" vertical="center"/>
    </xf>
    <xf numFmtId="0" fontId="0" fillId="5" borderId="3" xfId="0" applyFill="1" applyBorder="1" applyAlignment="1" applyProtection="1">
      <alignment horizontal="left" vertical="center"/>
      <protection locked="0"/>
    </xf>
    <xf numFmtId="0" fontId="0" fillId="7" borderId="3" xfId="0" applyFill="1" applyBorder="1" applyAlignment="1" applyProtection="1">
      <alignment horizontal="left" vertical="center"/>
      <protection locked="0"/>
    </xf>
    <xf numFmtId="0" fontId="0" fillId="5" borderId="4" xfId="0" applyFill="1" applyBorder="1" applyAlignment="1" applyProtection="1">
      <alignment vertical="center"/>
      <protection locked="0"/>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18" xfId="0" applyFill="1" applyBorder="1" applyAlignment="1">
      <alignment horizontal="center" vertical="center"/>
    </xf>
    <xf numFmtId="0" fontId="0" fillId="7" borderId="10" xfId="0" applyFill="1" applyBorder="1" applyAlignment="1" applyProtection="1">
      <alignment vertical="center" shrinkToFit="1"/>
      <protection locked="0"/>
    </xf>
    <xf numFmtId="0" fontId="0" fillId="7" borderId="21" xfId="0" applyFill="1" applyBorder="1" applyAlignment="1" applyProtection="1">
      <alignment vertical="center" shrinkToFit="1"/>
      <protection locked="0"/>
    </xf>
    <xf numFmtId="0" fontId="0" fillId="7" borderId="18" xfId="0" applyFill="1" applyBorder="1" applyAlignment="1" applyProtection="1">
      <alignment vertical="center" shrinkToFit="1"/>
      <protection locked="0"/>
    </xf>
    <xf numFmtId="0" fontId="0" fillId="0" borderId="2" xfId="0" applyBorder="1" applyAlignment="1">
      <alignment horizontal="left" vertical="center" shrinkToFit="1"/>
    </xf>
    <xf numFmtId="0" fontId="0" fillId="5" borderId="2" xfId="0" applyFill="1" applyBorder="1" applyAlignment="1" applyProtection="1">
      <alignment vertical="center"/>
      <protection locked="0"/>
    </xf>
    <xf numFmtId="0" fontId="0" fillId="7" borderId="3" xfId="0" applyFill="1" applyBorder="1" applyAlignment="1" applyProtection="1">
      <alignment vertical="center"/>
      <protection locked="0"/>
    </xf>
    <xf numFmtId="0" fontId="0" fillId="7" borderId="22" xfId="0" applyFill="1" applyBorder="1" applyAlignment="1">
      <alignment horizontal="center" vertical="center" shrinkToFit="1"/>
    </xf>
    <xf numFmtId="0" fontId="9" fillId="4" borderId="3" xfId="0" applyFont="1" applyFill="1" applyBorder="1" applyAlignment="1">
      <alignment vertical="center"/>
    </xf>
    <xf numFmtId="0" fontId="0" fillId="4" borderId="3" xfId="0" applyFill="1" applyBorder="1" applyAlignment="1">
      <alignment vertical="center" shrinkToFit="1"/>
    </xf>
    <xf numFmtId="0" fontId="0" fillId="4" borderId="3" xfId="0" applyFill="1" applyBorder="1" applyAlignment="1">
      <alignment vertical="center"/>
    </xf>
    <xf numFmtId="0" fontId="0" fillId="5" borderId="3" xfId="0" applyFill="1" applyBorder="1" applyAlignment="1" applyProtection="1">
      <alignment vertical="center"/>
      <protection locked="0"/>
    </xf>
    <xf numFmtId="0" fontId="7" fillId="4" borderId="3" xfId="0" applyFont="1" applyFill="1" applyBorder="1" applyAlignment="1">
      <alignment vertical="center" wrapText="1"/>
    </xf>
    <xf numFmtId="0" fontId="8" fillId="0" borderId="2" xfId="0" applyFont="1" applyBorder="1" applyAlignment="1">
      <alignment vertical="center"/>
    </xf>
    <xf numFmtId="0" fontId="0" fillId="0" borderId="0" xfId="0" applyAlignment="1">
      <alignment horizontal="center"/>
    </xf>
    <xf numFmtId="0" fontId="23" fillId="0" borderId="5" xfId="0" applyFont="1" applyBorder="1" applyAlignment="1">
      <alignment shrinkToFit="1"/>
    </xf>
    <xf numFmtId="0" fontId="26" fillId="0" borderId="0" xfId="0" applyFont="1"/>
    <xf numFmtId="0" fontId="25" fillId="0" borderId="0" xfId="0" applyFont="1"/>
    <xf numFmtId="0" fontId="18" fillId="0" borderId="0" xfId="0" applyFont="1"/>
    <xf numFmtId="0" fontId="27" fillId="0" borderId="8" xfId="0" applyFont="1" applyBorder="1"/>
    <xf numFmtId="0" fontId="18" fillId="0" borderId="8" xfId="0" applyFont="1" applyBorder="1"/>
    <xf numFmtId="0" fontId="26" fillId="0" borderId="4" xfId="0" applyFont="1" applyBorder="1"/>
    <xf numFmtId="0" fontId="25" fillId="0" borderId="19" xfId="0" applyFont="1" applyBorder="1"/>
    <xf numFmtId="0" fontId="25" fillId="0" borderId="2" xfId="0" applyFont="1" applyBorder="1"/>
    <xf numFmtId="0" fontId="27" fillId="0" borderId="4" xfId="0" applyFont="1" applyBorder="1"/>
    <xf numFmtId="0" fontId="26" fillId="0" borderId="19" xfId="0" applyFont="1" applyBorder="1"/>
    <xf numFmtId="0" fontId="26" fillId="0" borderId="2" xfId="0" applyFont="1" applyBorder="1"/>
    <xf numFmtId="0" fontId="10" fillId="0" borderId="0" xfId="3"/>
    <xf numFmtId="0" fontId="23" fillId="2" borderId="1" xfId="0" applyFont="1" applyFill="1" applyBorder="1" applyAlignment="1">
      <alignment horizontal="center" shrinkToFit="1"/>
    </xf>
    <xf numFmtId="0" fontId="29" fillId="0" borderId="0" xfId="0" applyFont="1"/>
    <xf numFmtId="0" fontId="1" fillId="0" borderId="19" xfId="0" applyFont="1" applyBorder="1" applyAlignment="1">
      <alignment shrinkToFit="1"/>
    </xf>
    <xf numFmtId="0" fontId="31" fillId="0" borderId="0" xfId="0" applyFont="1" applyAlignment="1">
      <alignment vertical="center"/>
    </xf>
    <xf numFmtId="0" fontId="31" fillId="0" borderId="0" xfId="0" applyFont="1"/>
    <xf numFmtId="0" fontId="33" fillId="0" borderId="0" xfId="0" applyFont="1" applyAlignment="1">
      <alignment vertical="center"/>
    </xf>
    <xf numFmtId="0" fontId="0" fillId="0" borderId="0" xfId="0" applyAlignment="1">
      <alignment vertical="center" wrapText="1"/>
    </xf>
    <xf numFmtId="0" fontId="34" fillId="0" borderId="0" xfId="0" applyFont="1"/>
    <xf numFmtId="0" fontId="34" fillId="0" borderId="3" xfId="0" applyFont="1" applyBorder="1"/>
    <xf numFmtId="0" fontId="21" fillId="0" borderId="3" xfId="0" applyFont="1" applyBorder="1"/>
    <xf numFmtId="0" fontId="0" fillId="0" borderId="5" xfId="0" applyBorder="1" applyAlignment="1">
      <alignment vertical="center"/>
    </xf>
    <xf numFmtId="0" fontId="0" fillId="0" borderId="4" xfId="0" applyBorder="1" applyAlignment="1">
      <alignment vertical="center"/>
    </xf>
    <xf numFmtId="0" fontId="0" fillId="7" borderId="5" xfId="0" applyFill="1" applyBorder="1" applyAlignment="1" applyProtection="1">
      <alignment horizontal="left" vertical="center" shrinkToFit="1"/>
      <protection locked="0"/>
    </xf>
    <xf numFmtId="0" fontId="0" fillId="7" borderId="4" xfId="0" applyFill="1" applyBorder="1" applyAlignment="1" applyProtection="1">
      <alignment horizontal="left" vertical="center" shrinkToFit="1"/>
      <protection locked="0"/>
    </xf>
    <xf numFmtId="0" fontId="0" fillId="0" borderId="23" xfId="0" applyBorder="1" applyAlignment="1">
      <alignment vertical="center"/>
    </xf>
    <xf numFmtId="0" fontId="0" fillId="7" borderId="19" xfId="0" applyFill="1" applyBorder="1" applyAlignment="1" applyProtection="1">
      <alignment horizontal="left" vertical="center" shrinkToFit="1"/>
      <protection locked="0"/>
    </xf>
    <xf numFmtId="0" fontId="0" fillId="7" borderId="23" xfId="0" applyFill="1" applyBorder="1" applyAlignment="1" applyProtection="1">
      <alignment horizontal="left" vertical="center" shrinkToFit="1"/>
      <protection locked="0"/>
    </xf>
    <xf numFmtId="0" fontId="0" fillId="7" borderId="6" xfId="0" applyFill="1" applyBorder="1" applyAlignment="1" applyProtection="1">
      <alignment vertical="center"/>
      <protection locked="0"/>
    </xf>
    <xf numFmtId="0" fontId="0" fillId="0" borderId="24" xfId="0" applyBorder="1" applyAlignment="1">
      <alignment vertical="center"/>
    </xf>
    <xf numFmtId="0" fontId="0" fillId="0" borderId="15" xfId="0" applyBorder="1" applyAlignment="1">
      <alignment horizontal="right"/>
    </xf>
    <xf numFmtId="0" fontId="0" fillId="0" borderId="15" xfId="0" applyBorder="1" applyAlignment="1">
      <alignment horizontal="center"/>
    </xf>
    <xf numFmtId="0" fontId="6" fillId="0" borderId="15" xfId="0" applyFont="1" applyBorder="1" applyAlignment="1">
      <alignment horizontal="center" shrinkToFit="1"/>
    </xf>
    <xf numFmtId="0" fontId="15" fillId="0" borderId="3" xfId="0" applyFont="1" applyBorder="1" applyAlignment="1">
      <alignment vertical="center" wrapText="1"/>
    </xf>
    <xf numFmtId="0" fontId="6" fillId="4" borderId="3" xfId="0" applyFont="1" applyFill="1" applyBorder="1" applyAlignment="1">
      <alignment shrinkToFit="1"/>
    </xf>
    <xf numFmtId="0" fontId="6" fillId="0" borderId="0" xfId="0" applyFont="1" applyAlignment="1">
      <alignment shrinkToFit="1"/>
    </xf>
    <xf numFmtId="0" fontId="11" fillId="0" borderId="3" xfId="0" applyFont="1" applyBorder="1" applyAlignment="1">
      <alignment shrinkToFit="1"/>
    </xf>
    <xf numFmtId="0" fontId="35" fillId="0" borderId="9" xfId="1" applyFont="1" applyBorder="1" applyAlignment="1">
      <alignment horizontal="left"/>
    </xf>
    <xf numFmtId="0" fontId="0" fillId="0" borderId="0" xfId="0" applyAlignment="1">
      <alignment wrapText="1"/>
    </xf>
    <xf numFmtId="0" fontId="0" fillId="6" borderId="3" xfId="0" applyFill="1" applyBorder="1" applyAlignment="1" applyProtection="1">
      <alignment horizontal="center" vertical="center" shrinkToFit="1"/>
      <protection locked="0"/>
    </xf>
    <xf numFmtId="0" fontId="0" fillId="5" borderId="3" xfId="0" applyFill="1" applyBorder="1" applyAlignment="1" applyProtection="1">
      <alignment horizontal="center" vertical="center" shrinkToFit="1"/>
      <protection locked="0"/>
    </xf>
    <xf numFmtId="0" fontId="0" fillId="5" borderId="17" xfId="0" applyFill="1" applyBorder="1" applyAlignment="1" applyProtection="1">
      <alignment horizontal="center" vertical="center" shrinkToFit="1"/>
      <protection locked="0"/>
    </xf>
    <xf numFmtId="0" fontId="20" fillId="5" borderId="4" xfId="0" applyFont="1" applyFill="1" applyBorder="1" applyAlignment="1" applyProtection="1">
      <alignment horizontal="center" vertical="center" shrinkToFit="1"/>
      <protection locked="0"/>
    </xf>
    <xf numFmtId="0" fontId="20" fillId="5" borderId="3" xfId="0" applyFont="1" applyFill="1" applyBorder="1" applyAlignment="1" applyProtection="1">
      <alignment horizontal="center" vertical="center" shrinkToFit="1"/>
      <protection locked="0"/>
    </xf>
    <xf numFmtId="176" fontId="0" fillId="0" borderId="3" xfId="0" applyNumberForma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7" borderId="3" xfId="0" applyFill="1" applyBorder="1" applyAlignment="1" applyProtection="1">
      <alignment horizontal="center" vertical="center" shrinkToFit="1"/>
      <protection locked="0"/>
    </xf>
    <xf numFmtId="0" fontId="0" fillId="0" borderId="15" xfId="0" applyBorder="1"/>
    <xf numFmtId="0" fontId="0" fillId="0" borderId="18" xfId="0" applyBorder="1"/>
    <xf numFmtId="0" fontId="0" fillId="0" borderId="7" xfId="0" applyBorder="1"/>
    <xf numFmtId="0" fontId="0" fillId="8" borderId="0" xfId="0" applyFill="1"/>
    <xf numFmtId="0" fontId="0" fillId="9" borderId="0" xfId="0" applyFill="1"/>
    <xf numFmtId="0" fontId="3" fillId="0" borderId="3" xfId="1" applyBorder="1" applyAlignment="1" applyProtection="1">
      <alignment horizontal="center" vertical="center" shrinkToFit="1"/>
      <protection locked="0"/>
    </xf>
    <xf numFmtId="0" fontId="3" fillId="5" borderId="3" xfId="1" applyFill="1" applyBorder="1" applyAlignment="1" applyProtection="1">
      <alignment horizontal="center" vertical="center" shrinkToFit="1"/>
      <protection locked="0"/>
    </xf>
    <xf numFmtId="177" fontId="11" fillId="5" borderId="3" xfId="3" applyNumberFormat="1" applyFont="1" applyFill="1" applyBorder="1" applyAlignment="1" applyProtection="1">
      <alignment horizontal="center" vertical="center" shrinkToFit="1"/>
      <protection locked="0"/>
    </xf>
    <xf numFmtId="0" fontId="8" fillId="5" borderId="3" xfId="0" applyFont="1" applyFill="1" applyBorder="1" applyAlignment="1" applyProtection="1">
      <alignment horizontal="center" vertical="center" shrinkToFit="1"/>
      <protection locked="0"/>
    </xf>
    <xf numFmtId="0" fontId="1" fillId="0" borderId="0" xfId="0" applyFont="1" applyAlignment="1">
      <alignment shrinkToFit="1"/>
    </xf>
    <xf numFmtId="0" fontId="21" fillId="10" borderId="3" xfId="1" applyFont="1" applyFill="1" applyBorder="1" applyAlignment="1">
      <alignment horizontal="left"/>
    </xf>
    <xf numFmtId="0" fontId="0" fillId="11" borderId="9" xfId="0" applyFill="1" applyBorder="1"/>
    <xf numFmtId="0" fontId="0" fillId="11" borderId="15" xfId="0" applyFill="1" applyBorder="1"/>
    <xf numFmtId="0" fontId="0" fillId="8" borderId="15" xfId="0" applyFill="1" applyBorder="1"/>
    <xf numFmtId="0" fontId="0" fillId="12" borderId="0" xfId="0" applyFill="1"/>
    <xf numFmtId="0" fontId="39" fillId="0" borderId="2" xfId="0" applyFont="1" applyBorder="1" applyAlignment="1">
      <alignment shrinkToFit="1"/>
    </xf>
    <xf numFmtId="0" fontId="0" fillId="13" borderId="0" xfId="0" applyFill="1"/>
    <xf numFmtId="0" fontId="0" fillId="0" borderId="0" xfId="0" applyAlignment="1">
      <alignment horizontal="center" wrapText="1"/>
    </xf>
    <xf numFmtId="0" fontId="25" fillId="0" borderId="0" xfId="1" applyFont="1" applyAlignment="1">
      <alignment vertical="center"/>
    </xf>
    <xf numFmtId="0" fontId="25" fillId="0" borderId="0" xfId="1" applyFont="1" applyAlignment="1">
      <alignment horizontal="left" vertical="center" shrinkToFit="1"/>
    </xf>
    <xf numFmtId="0" fontId="25" fillId="0" borderId="2" xfId="1" applyFont="1" applyBorder="1" applyAlignment="1">
      <alignment horizontal="center" vertical="center" shrinkToFit="1"/>
    </xf>
    <xf numFmtId="0" fontId="25" fillId="0" borderId="4" xfId="1" applyFont="1" applyBorder="1" applyAlignment="1">
      <alignment horizontal="left" vertical="center" shrinkToFit="1"/>
    </xf>
    <xf numFmtId="0" fontId="25" fillId="0" borderId="4" xfId="1" applyFont="1" applyBorder="1" applyAlignment="1">
      <alignment vertical="center" shrinkToFit="1"/>
    </xf>
    <xf numFmtId="0" fontId="25" fillId="0" borderId="18" xfId="1" applyFont="1" applyBorder="1" applyAlignment="1">
      <alignment vertical="center" shrinkToFit="1"/>
    </xf>
    <xf numFmtId="0" fontId="25" fillId="0" borderId="11" xfId="1" applyFont="1" applyBorder="1" applyAlignment="1">
      <alignment vertical="center" shrinkToFit="1"/>
    </xf>
    <xf numFmtId="0" fontId="25" fillId="6" borderId="3" xfId="1" applyFont="1" applyFill="1" applyBorder="1" applyAlignment="1">
      <alignment horizontal="left" vertical="center" shrinkToFit="1"/>
    </xf>
    <xf numFmtId="0" fontId="25" fillId="0" borderId="12" xfId="1" applyFont="1" applyBorder="1" applyAlignment="1">
      <alignment vertical="center"/>
    </xf>
    <xf numFmtId="0" fontId="25" fillId="6" borderId="3" xfId="1" applyFont="1" applyFill="1" applyBorder="1" applyAlignment="1">
      <alignment horizontal="center" vertical="center" shrinkToFit="1"/>
    </xf>
    <xf numFmtId="0" fontId="25" fillId="0" borderId="3" xfId="1" applyFont="1" applyBorder="1" applyAlignment="1">
      <alignment vertical="center" shrinkToFit="1"/>
    </xf>
    <xf numFmtId="0" fontId="25" fillId="0" borderId="9" xfId="1" applyFont="1" applyBorder="1" applyAlignment="1">
      <alignment vertical="center" shrinkToFit="1"/>
    </xf>
    <xf numFmtId="0" fontId="25" fillId="0" borderId="0" xfId="1" applyFont="1" applyAlignment="1">
      <alignment vertical="center" shrinkToFit="1"/>
    </xf>
    <xf numFmtId="0" fontId="25" fillId="0" borderId="2" xfId="1" applyFont="1" applyBorder="1" applyAlignment="1">
      <alignment vertical="center" shrinkToFit="1"/>
    </xf>
    <xf numFmtId="0" fontId="25" fillId="0" borderId="19" xfId="1" applyFont="1" applyBorder="1" applyAlignment="1">
      <alignment vertical="center" shrinkToFit="1"/>
    </xf>
    <xf numFmtId="0" fontId="25" fillId="6" borderId="4" xfId="1" applyFont="1" applyFill="1" applyBorder="1" applyAlignment="1">
      <alignment horizontal="left" vertical="center" shrinkToFit="1"/>
    </xf>
    <xf numFmtId="0" fontId="25" fillId="0" borderId="5" xfId="1" applyFont="1" applyBorder="1" applyAlignment="1">
      <alignment vertical="center" shrinkToFit="1"/>
    </xf>
    <xf numFmtId="0" fontId="25" fillId="0" borderId="6" xfId="1" applyFont="1" applyBorder="1" applyAlignment="1">
      <alignment vertical="center" shrinkToFit="1"/>
    </xf>
    <xf numFmtId="0" fontId="25" fillId="0" borderId="0" xfId="0" applyFont="1" applyAlignment="1">
      <alignment horizontal="center" vertical="center"/>
    </xf>
    <xf numFmtId="0" fontId="5" fillId="0" borderId="0" xfId="1" applyFont="1" applyAlignment="1">
      <alignment horizontal="center" vertical="center"/>
    </xf>
    <xf numFmtId="0" fontId="25" fillId="0" borderId="0" xfId="1" applyFont="1" applyAlignment="1">
      <alignment horizontal="center" vertical="center" shrinkToFit="1"/>
    </xf>
    <xf numFmtId="0" fontId="7" fillId="0" borderId="0" xfId="0" applyFont="1"/>
    <xf numFmtId="0" fontId="6" fillId="0" borderId="15" xfId="0" applyFont="1" applyBorder="1"/>
    <xf numFmtId="0" fontId="21" fillId="0" borderId="10" xfId="1" applyFont="1" applyBorder="1" applyAlignment="1">
      <alignment horizontal="left"/>
    </xf>
    <xf numFmtId="0" fontId="5" fillId="0" borderId="0" xfId="1" applyFont="1" applyAlignment="1">
      <alignment vertical="center"/>
    </xf>
    <xf numFmtId="0" fontId="25" fillId="0" borderId="2" xfId="1" applyFont="1" applyBorder="1" applyAlignment="1">
      <alignment horizontal="left" vertical="center" shrinkToFit="1"/>
    </xf>
    <xf numFmtId="176" fontId="3" fillId="0" borderId="0" xfId="1" applyNumberFormat="1" applyAlignment="1" applyProtection="1">
      <alignment horizontal="left" vertical="center" shrinkToFit="1"/>
      <protection locked="0"/>
    </xf>
    <xf numFmtId="0" fontId="25" fillId="0" borderId="0" xfId="1" applyFont="1" applyAlignment="1">
      <alignment horizontal="center" vertical="center"/>
    </xf>
    <xf numFmtId="0" fontId="15" fillId="0" borderId="0" xfId="1" applyFont="1" applyAlignment="1">
      <alignment vertical="center"/>
    </xf>
    <xf numFmtId="0" fontId="25" fillId="0" borderId="2" xfId="1" applyFont="1" applyBorder="1" applyAlignment="1">
      <alignment vertical="center"/>
    </xf>
    <xf numFmtId="0" fontId="25" fillId="0" borderId="9" xfId="1" applyFont="1" applyBorder="1" applyAlignment="1">
      <alignment vertical="center"/>
    </xf>
    <xf numFmtId="0" fontId="25" fillId="6" borderId="3" xfId="1" applyFont="1" applyFill="1" applyBorder="1" applyAlignment="1">
      <alignment vertical="center" shrinkToFit="1"/>
    </xf>
    <xf numFmtId="0" fontId="25" fillId="0" borderId="10" xfId="1" applyFont="1" applyBorder="1" applyAlignment="1">
      <alignment vertical="center" shrinkToFit="1"/>
    </xf>
    <xf numFmtId="0" fontId="25" fillId="0" borderId="15" xfId="1" applyFont="1" applyBorder="1" applyAlignment="1">
      <alignment vertical="center" shrinkToFit="1"/>
    </xf>
    <xf numFmtId="0" fontId="33" fillId="0" borderId="0" xfId="0" applyFont="1"/>
    <xf numFmtId="14" fontId="33" fillId="0" borderId="0" xfId="0" applyNumberFormat="1" applyFont="1"/>
    <xf numFmtId="0" fontId="15" fillId="7" borderId="13" xfId="0" applyFont="1" applyFill="1" applyBorder="1" applyAlignment="1">
      <alignment horizontal="center" vertical="center" shrinkToFit="1"/>
    </xf>
    <xf numFmtId="0" fontId="25" fillId="0" borderId="11" xfId="1" applyFont="1" applyBorder="1" applyAlignment="1">
      <alignment horizontal="left" vertical="center"/>
    </xf>
    <xf numFmtId="0" fontId="25" fillId="0" borderId="36" xfId="1" applyFont="1" applyBorder="1" applyAlignment="1">
      <alignment horizontal="left" vertical="center"/>
    </xf>
    <xf numFmtId="0" fontId="25" fillId="0" borderId="10" xfId="1" applyFont="1" applyBorder="1" applyAlignment="1">
      <alignment horizontal="left" vertical="center"/>
    </xf>
    <xf numFmtId="0" fontId="25" fillId="0" borderId="15" xfId="1" applyFont="1" applyBorder="1" applyAlignment="1">
      <alignment horizontal="left" vertical="center" shrinkToFit="1"/>
    </xf>
    <xf numFmtId="0" fontId="10" fillId="5" borderId="3" xfId="3" applyFill="1" applyBorder="1" applyAlignment="1" applyProtection="1">
      <alignment horizontal="center" vertical="center" shrinkToFit="1"/>
      <protection locked="0"/>
    </xf>
    <xf numFmtId="0" fontId="43" fillId="0" borderId="3" xfId="0" applyFont="1" applyBorder="1" applyAlignment="1">
      <alignment vertical="center"/>
    </xf>
    <xf numFmtId="0" fontId="25" fillId="0" borderId="42" xfId="1" applyFont="1" applyBorder="1" applyAlignment="1">
      <alignment vertical="center"/>
    </xf>
    <xf numFmtId="0" fontId="25" fillId="0" borderId="26" xfId="1" applyFont="1" applyBorder="1" applyAlignment="1">
      <alignment vertical="center"/>
    </xf>
    <xf numFmtId="0" fontId="25" fillId="0" borderId="8" xfId="1" applyFont="1" applyBorder="1" applyAlignment="1">
      <alignment horizontal="left" vertical="center"/>
    </xf>
    <xf numFmtId="0" fontId="25" fillId="0" borderId="3" xfId="1" applyFont="1" applyBorder="1" applyAlignment="1">
      <alignment vertical="center"/>
    </xf>
    <xf numFmtId="0" fontId="25" fillId="6" borderId="3" xfId="1" applyFont="1" applyFill="1" applyBorder="1" applyAlignment="1">
      <alignment horizontal="left" vertical="center"/>
    </xf>
    <xf numFmtId="0" fontId="25" fillId="0" borderId="37" xfId="1" applyFont="1" applyBorder="1" applyAlignment="1">
      <alignment horizontal="left" vertical="center"/>
    </xf>
    <xf numFmtId="0" fontId="0" fillId="0" borderId="12" xfId="0" applyBorder="1"/>
    <xf numFmtId="0" fontId="16" fillId="0" borderId="0" xfId="0" applyFont="1"/>
    <xf numFmtId="0" fontId="0" fillId="0" borderId="10" xfId="0" applyBorder="1"/>
    <xf numFmtId="49" fontId="8" fillId="0" borderId="0" xfId="1" applyNumberFormat="1" applyFont="1" applyAlignment="1">
      <alignment horizontal="left" vertical="center"/>
    </xf>
    <xf numFmtId="0" fontId="12" fillId="0" borderId="0" xfId="1" applyFont="1" applyAlignment="1">
      <alignment vertical="center"/>
    </xf>
    <xf numFmtId="0" fontId="8" fillId="0" borderId="44" xfId="1" applyFont="1" applyBorder="1" applyAlignment="1">
      <alignment horizontal="center" vertical="center"/>
    </xf>
    <xf numFmtId="0" fontId="13" fillId="0" borderId="45" xfId="1" applyFont="1" applyBorder="1" applyAlignment="1">
      <alignment vertical="center" wrapText="1"/>
    </xf>
    <xf numFmtId="0" fontId="8" fillId="0" borderId="45" xfId="1" applyFont="1" applyBorder="1" applyAlignment="1">
      <alignment vertical="center" wrapText="1"/>
    </xf>
    <xf numFmtId="0" fontId="8" fillId="0" borderId="44" xfId="1" applyFont="1" applyBorder="1" applyAlignment="1">
      <alignment horizontal="left" vertical="center" wrapText="1"/>
    </xf>
    <xf numFmtId="0" fontId="44" fillId="0" borderId="0" xfId="1" applyFont="1" applyAlignment="1">
      <alignment vertical="center"/>
    </xf>
    <xf numFmtId="0" fontId="44" fillId="0" borderId="0" xfId="1" applyFont="1"/>
    <xf numFmtId="0" fontId="0" fillId="0" borderId="12" xfId="0" applyBorder="1" applyAlignment="1" applyProtection="1">
      <alignment vertical="center" shrinkToFit="1"/>
      <protection locked="0"/>
    </xf>
    <xf numFmtId="0" fontId="0" fillId="0" borderId="12" xfId="0" applyBorder="1" applyAlignment="1" applyProtection="1">
      <alignment horizontal="center" vertical="center" shrinkToFit="1"/>
      <protection locked="0"/>
    </xf>
    <xf numFmtId="0" fontId="8" fillId="0" borderId="0" xfId="0" applyFont="1" applyAlignment="1">
      <alignment vertical="center"/>
    </xf>
    <xf numFmtId="0" fontId="0" fillId="0" borderId="13"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7" xfId="0" applyBorder="1" applyAlignment="1" applyProtection="1">
      <alignment vertical="center" shrinkToFit="1"/>
      <protection locked="0"/>
    </xf>
    <xf numFmtId="0" fontId="25" fillId="6" borderId="10" xfId="1" applyFont="1" applyFill="1" applyBorder="1" applyAlignment="1">
      <alignment horizontal="center" vertical="center" shrinkToFit="1"/>
    </xf>
    <xf numFmtId="176" fontId="11" fillId="5" borderId="3" xfId="3" applyNumberFormat="1" applyFont="1" applyFill="1" applyBorder="1" applyAlignment="1" applyProtection="1">
      <alignment horizontal="center" vertical="center" shrinkToFit="1"/>
      <protection locked="0"/>
    </xf>
    <xf numFmtId="0" fontId="11" fillId="0" borderId="0" xfId="0" applyFont="1" applyAlignment="1">
      <alignment horizontal="left" vertical="center"/>
    </xf>
    <xf numFmtId="0" fontId="0" fillId="0" borderId="11" xfId="0" applyBorder="1" applyAlignment="1">
      <alignment vertical="center"/>
    </xf>
    <xf numFmtId="0" fontId="0" fillId="0" borderId="13" xfId="0" applyBorder="1"/>
    <xf numFmtId="0" fontId="18" fillId="0" borderId="0" xfId="1" applyFont="1" applyAlignment="1">
      <alignment horizontal="left"/>
    </xf>
    <xf numFmtId="0" fontId="46" fillId="0" borderId="0" xfId="1" applyFont="1" applyAlignment="1">
      <alignment horizontal="left"/>
    </xf>
    <xf numFmtId="0" fontId="22" fillId="0" borderId="3" xfId="1" applyFont="1" applyBorder="1" applyAlignment="1">
      <alignment horizontal="left" wrapText="1"/>
    </xf>
    <xf numFmtId="0" fontId="35" fillId="0" borderId="3" xfId="1" applyFont="1" applyBorder="1" applyAlignment="1">
      <alignment horizontal="left"/>
    </xf>
    <xf numFmtId="0" fontId="0" fillId="0" borderId="0" xfId="0" applyAlignment="1">
      <alignment horizontal="right"/>
    </xf>
    <xf numFmtId="176" fontId="3" fillId="0" borderId="3" xfId="1" applyNumberFormat="1" applyBorder="1" applyAlignment="1" applyProtection="1">
      <alignment horizontal="left" vertical="center" wrapText="1" shrinkToFit="1"/>
      <protection locked="0"/>
    </xf>
    <xf numFmtId="0" fontId="21" fillId="0" borderId="0" xfId="1" applyFont="1" applyAlignment="1">
      <alignment vertical="center"/>
    </xf>
    <xf numFmtId="0" fontId="10" fillId="0" borderId="0" xfId="3" quotePrefix="1"/>
    <xf numFmtId="0" fontId="11" fillId="0" borderId="3" xfId="0" applyFont="1" applyBorder="1" applyAlignment="1" applyProtection="1">
      <alignment shrinkToFit="1"/>
      <protection locked="0"/>
    </xf>
    <xf numFmtId="0" fontId="8" fillId="0" borderId="45" xfId="1" applyFont="1" applyBorder="1" applyAlignment="1">
      <alignment vertical="center"/>
    </xf>
    <xf numFmtId="0" fontId="47" fillId="0" borderId="0" xfId="3" applyFont="1" applyBorder="1"/>
    <xf numFmtId="0" fontId="45" fillId="15" borderId="10" xfId="0" applyFont="1" applyFill="1" applyBorder="1" applyAlignment="1" applyProtection="1">
      <alignment vertical="center" shrinkToFit="1"/>
      <protection locked="0"/>
    </xf>
    <xf numFmtId="0" fontId="45" fillId="15" borderId="21" xfId="0" applyFont="1" applyFill="1" applyBorder="1" applyAlignment="1" applyProtection="1">
      <alignment vertical="center" shrinkToFit="1"/>
      <protection locked="0"/>
    </xf>
    <xf numFmtId="0" fontId="45" fillId="15" borderId="18" xfId="0" applyFont="1" applyFill="1" applyBorder="1" applyAlignment="1" applyProtection="1">
      <alignment vertical="center" shrinkToFit="1"/>
      <protection locked="0"/>
    </xf>
    <xf numFmtId="179" fontId="0" fillId="0" borderId="0" xfId="0" applyNumberFormat="1" applyAlignment="1">
      <alignment horizontal="center" vertical="center"/>
    </xf>
    <xf numFmtId="0" fontId="12" fillId="0" borderId="0" xfId="1" applyFont="1" applyAlignment="1">
      <alignment vertical="center"/>
    </xf>
    <xf numFmtId="0" fontId="8" fillId="0" borderId="0" xfId="1" applyFont="1" applyAlignment="1">
      <alignment vertical="center" wrapText="1"/>
    </xf>
    <xf numFmtId="0" fontId="8" fillId="0" borderId="0" xfId="1" applyFont="1" applyAlignment="1">
      <alignment horizontal="left" vertical="center"/>
    </xf>
    <xf numFmtId="0" fontId="8" fillId="0" borderId="25"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28" xfId="1" applyFont="1" applyBorder="1" applyAlignment="1">
      <alignment horizontal="center" vertical="center" wrapText="1"/>
    </xf>
    <xf numFmtId="0" fontId="8" fillId="0" borderId="0" xfId="1" applyFont="1" applyAlignment="1">
      <alignment horizontal="center" vertical="center" wrapText="1"/>
    </xf>
    <xf numFmtId="0" fontId="8" fillId="0" borderId="29"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0" xfId="1" applyFont="1" applyAlignment="1">
      <alignment vertical="center"/>
    </xf>
    <xf numFmtId="0" fontId="7" fillId="4" borderId="3" xfId="0" applyFont="1" applyFill="1" applyBorder="1" applyAlignment="1">
      <alignment horizontal="left" vertical="center"/>
    </xf>
    <xf numFmtId="0" fontId="8"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xf>
    <xf numFmtId="0" fontId="0" fillId="0" borderId="7" xfId="0" applyBorder="1" applyAlignment="1">
      <alignment horizontal="left" vertical="center"/>
    </xf>
    <xf numFmtId="0" fontId="0" fillId="0" borderId="14" xfId="0" applyBorder="1" applyAlignment="1">
      <alignment horizontal="left" vertical="center"/>
    </xf>
    <xf numFmtId="0" fontId="33" fillId="0" borderId="0" xfId="0" applyFont="1" applyAlignment="1">
      <alignment vertical="center"/>
    </xf>
    <xf numFmtId="0" fontId="16" fillId="0" borderId="0" xfId="0" applyFont="1" applyAlignment="1">
      <alignment vertical="center"/>
    </xf>
    <xf numFmtId="0" fontId="7" fillId="4" borderId="10" xfId="0" applyFont="1" applyFill="1" applyBorder="1" applyAlignment="1">
      <alignment horizontal="left" vertical="center"/>
    </xf>
    <xf numFmtId="0" fontId="7" fillId="4" borderId="18" xfId="0" applyFont="1" applyFill="1" applyBorder="1" applyAlignment="1">
      <alignment horizontal="left" vertical="center"/>
    </xf>
    <xf numFmtId="0" fontId="7" fillId="4" borderId="11" xfId="0" applyFont="1" applyFill="1" applyBorder="1" applyAlignment="1">
      <alignment horizontal="left" vertical="center"/>
    </xf>
    <xf numFmtId="0" fontId="0" fillId="5" borderId="10" xfId="0" applyFill="1" applyBorder="1" applyAlignment="1" applyProtection="1">
      <alignment horizontal="left" vertical="center" shrinkToFit="1"/>
      <protection locked="0"/>
    </xf>
    <xf numFmtId="0" fontId="0" fillId="5" borderId="11" xfId="0" applyFill="1" applyBorder="1" applyAlignment="1" applyProtection="1">
      <alignment horizontal="left" vertical="center" shrinkToFit="1"/>
      <protection locked="0"/>
    </xf>
    <xf numFmtId="176" fontId="0" fillId="5" borderId="10" xfId="0" applyNumberFormat="1" applyFill="1" applyBorder="1" applyAlignment="1" applyProtection="1">
      <alignment horizontal="left" vertical="center"/>
      <protection locked="0"/>
    </xf>
    <xf numFmtId="176" fontId="0" fillId="5" borderId="11" xfId="0" applyNumberFormat="1" applyFill="1" applyBorder="1" applyAlignment="1" applyProtection="1">
      <alignment horizontal="left" vertical="center"/>
      <protection locked="0"/>
    </xf>
    <xf numFmtId="0" fontId="7" fillId="4" borderId="3" xfId="0" applyFont="1" applyFill="1" applyBorder="1" applyAlignment="1">
      <alignment vertical="center"/>
    </xf>
    <xf numFmtId="0" fontId="45" fillId="14" borderId="10" xfId="0" applyFont="1" applyFill="1" applyBorder="1" applyAlignment="1" applyProtection="1">
      <alignment horizontal="center" vertical="center" shrinkToFit="1"/>
      <protection locked="0"/>
    </xf>
    <xf numFmtId="0" fontId="45" fillId="14" borderId="11" xfId="0" applyFont="1" applyFill="1" applyBorder="1" applyAlignment="1" applyProtection="1">
      <alignment horizontal="center" vertical="center" shrinkToFit="1"/>
      <protection locked="0"/>
    </xf>
    <xf numFmtId="0" fontId="0" fillId="0" borderId="12" xfId="0" applyBorder="1" applyAlignment="1">
      <alignment horizontal="left" vertical="center"/>
    </xf>
    <xf numFmtId="0" fontId="24" fillId="0" borderId="3" xfId="0" applyFont="1" applyBorder="1" applyAlignment="1">
      <alignment horizontal="center" vertical="center"/>
    </xf>
    <xf numFmtId="0" fontId="0" fillId="4" borderId="3" xfId="0" applyFill="1" applyBorder="1" applyAlignment="1">
      <alignment horizontal="left" vertical="center"/>
    </xf>
    <xf numFmtId="0" fontId="0" fillId="4" borderId="3" xfId="0" applyFill="1" applyBorder="1" applyAlignment="1">
      <alignment vertical="center"/>
    </xf>
    <xf numFmtId="0" fontId="24" fillId="0" borderId="4" xfId="0" applyFont="1" applyBorder="1" applyAlignment="1">
      <alignment horizontal="center" vertical="center"/>
    </xf>
    <xf numFmtId="0" fontId="24" fillId="0" borderId="19" xfId="0" applyFont="1" applyBorder="1" applyAlignment="1">
      <alignment horizontal="center" vertical="center"/>
    </xf>
    <xf numFmtId="0" fontId="24" fillId="0" borderId="2" xfId="0" applyFont="1" applyBorder="1" applyAlignment="1">
      <alignment horizontal="center" vertical="center"/>
    </xf>
    <xf numFmtId="0" fontId="0" fillId="7" borderId="10" xfId="0" applyFill="1" applyBorder="1" applyAlignment="1" applyProtection="1">
      <alignment horizontal="center" vertical="center" shrinkToFit="1"/>
      <protection locked="0"/>
    </xf>
    <xf numFmtId="0" fontId="0" fillId="7" borderId="11" xfId="0" applyFill="1" applyBorder="1" applyAlignment="1" applyProtection="1">
      <alignment horizontal="center" vertical="center" shrinkToFit="1"/>
      <protection locked="0"/>
    </xf>
    <xf numFmtId="0" fontId="0" fillId="4" borderId="10" xfId="0" applyFill="1" applyBorder="1" applyAlignment="1">
      <alignment horizontal="center" vertical="center" shrinkToFit="1"/>
    </xf>
    <xf numFmtId="0" fontId="0" fillId="4" borderId="11" xfId="0" applyFill="1" applyBorder="1" applyAlignment="1">
      <alignment horizontal="center" vertical="center" shrinkToFit="1"/>
    </xf>
    <xf numFmtId="0" fontId="0" fillId="7" borderId="10" xfId="0" applyFill="1" applyBorder="1" applyAlignment="1" applyProtection="1">
      <alignment horizontal="center" shrinkToFit="1"/>
      <protection locked="0"/>
    </xf>
    <xf numFmtId="0" fontId="0" fillId="7" borderId="11" xfId="0" applyFill="1" applyBorder="1" applyAlignment="1" applyProtection="1">
      <alignment horizontal="center" shrinkToFit="1"/>
      <protection locked="0"/>
    </xf>
    <xf numFmtId="0" fontId="19" fillId="0" borderId="9" xfId="0" applyFont="1" applyBorder="1" applyAlignment="1">
      <alignment horizontal="center" shrinkToFit="1"/>
    </xf>
    <xf numFmtId="0" fontId="0" fillId="7" borderId="10" xfId="0" applyFill="1" applyBorder="1" applyAlignment="1" applyProtection="1">
      <alignment horizontal="left" vertical="center" shrinkToFit="1"/>
      <protection locked="0"/>
    </xf>
    <xf numFmtId="0" fontId="0" fillId="7" borderId="11" xfId="0" applyFill="1" applyBorder="1" applyAlignment="1" applyProtection="1">
      <alignment horizontal="left" vertical="center" shrinkToFit="1"/>
      <protection locked="0"/>
    </xf>
    <xf numFmtId="0" fontId="19" fillId="0" borderId="0" xfId="0" applyFont="1" applyAlignment="1">
      <alignment horizontal="center" shrinkToFit="1"/>
    </xf>
    <xf numFmtId="0" fontId="0" fillId="4" borderId="10" xfId="0" applyFill="1" applyBorder="1" applyAlignment="1">
      <alignment horizontal="center" vertical="center"/>
    </xf>
    <xf numFmtId="0" fontId="0" fillId="4" borderId="11" xfId="0" applyFill="1" applyBorder="1" applyAlignment="1">
      <alignment horizontal="center" vertical="center"/>
    </xf>
    <xf numFmtId="178" fontId="0" fillId="7" borderId="10" xfId="0" applyNumberFormat="1" applyFill="1" applyBorder="1" applyAlignment="1" applyProtection="1">
      <alignment horizontal="left" vertical="center" shrinkToFit="1"/>
      <protection locked="0"/>
    </xf>
    <xf numFmtId="178" fontId="0" fillId="7" borderId="11" xfId="0" applyNumberFormat="1" applyFill="1" applyBorder="1" applyAlignment="1" applyProtection="1">
      <alignment horizontal="left" vertical="center" shrinkToFit="1"/>
      <protection locked="0"/>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7" borderId="10" xfId="0" applyFill="1" applyBorder="1" applyAlignment="1" applyProtection="1">
      <alignment horizontal="left" shrinkToFit="1"/>
      <protection locked="0"/>
    </xf>
    <xf numFmtId="0" fontId="0" fillId="7" borderId="11" xfId="0" applyFill="1" applyBorder="1" applyAlignment="1" applyProtection="1">
      <alignment horizontal="left" shrinkToFit="1"/>
      <protection locked="0"/>
    </xf>
    <xf numFmtId="178" fontId="0" fillId="7" borderId="10" xfId="0" applyNumberFormat="1" applyFill="1" applyBorder="1" applyAlignment="1" applyProtection="1">
      <alignment horizontal="left" shrinkToFit="1"/>
      <protection locked="0"/>
    </xf>
    <xf numFmtId="178" fontId="0" fillId="7" borderId="11" xfId="0" applyNumberFormat="1" applyFill="1" applyBorder="1" applyAlignment="1" applyProtection="1">
      <alignment horizontal="left" shrinkToFit="1"/>
      <protection locked="0"/>
    </xf>
    <xf numFmtId="0" fontId="0" fillId="0" borderId="0" xfId="0" applyAlignment="1">
      <alignment horizontal="right"/>
    </xf>
    <xf numFmtId="0" fontId="0" fillId="0" borderId="0" xfId="0" applyAlignment="1">
      <alignment horizontal="center"/>
    </xf>
    <xf numFmtId="0" fontId="6" fillId="0" borderId="7" xfId="0" applyFont="1" applyBorder="1" applyAlignment="1">
      <alignment wrapText="1"/>
    </xf>
    <xf numFmtId="0" fontId="6" fillId="0" borderId="9" xfId="0" applyFont="1" applyBorder="1" applyAlignment="1">
      <alignment wrapText="1"/>
    </xf>
    <xf numFmtId="0" fontId="6" fillId="0" borderId="8" xfId="0" applyFont="1" applyBorder="1" applyAlignment="1">
      <alignment wrapText="1"/>
    </xf>
    <xf numFmtId="0" fontId="6" fillId="0" borderId="14" xfId="0" applyFont="1" applyBorder="1" applyAlignment="1">
      <alignment wrapText="1"/>
    </xf>
    <xf numFmtId="0" fontId="6" fillId="0" borderId="15" xfId="0" applyFont="1" applyBorder="1" applyAlignment="1">
      <alignment wrapText="1"/>
    </xf>
    <xf numFmtId="0" fontId="6" fillId="0" borderId="16" xfId="0" applyFont="1" applyBorder="1" applyAlignment="1">
      <alignment wrapText="1"/>
    </xf>
    <xf numFmtId="0" fontId="0" fillId="7" borderId="10" xfId="0" applyFill="1" applyBorder="1" applyAlignment="1">
      <alignment horizontal="center" shrinkToFit="1"/>
    </xf>
    <xf numFmtId="0" fontId="0" fillId="7" borderId="11" xfId="0" applyFill="1" applyBorder="1" applyAlignment="1">
      <alignment horizontal="center" shrinkToFit="1"/>
    </xf>
    <xf numFmtId="0" fontId="25" fillId="0" borderId="10" xfId="1" applyFont="1" applyBorder="1" applyAlignment="1">
      <alignment horizontal="left" vertical="center" shrinkToFit="1"/>
    </xf>
    <xf numFmtId="0" fontId="25" fillId="0" borderId="18" xfId="1" applyFont="1" applyBorder="1" applyAlignment="1">
      <alignment horizontal="left" vertical="center" shrinkToFit="1"/>
    </xf>
    <xf numFmtId="0" fontId="25" fillId="0" borderId="11" xfId="1" applyFont="1" applyBorder="1" applyAlignment="1">
      <alignment horizontal="left" vertical="center" shrinkToFit="1"/>
    </xf>
    <xf numFmtId="0" fontId="25" fillId="6" borderId="10" xfId="1" applyFont="1" applyFill="1" applyBorder="1" applyAlignment="1">
      <alignment horizontal="left" vertical="center" shrinkToFit="1"/>
    </xf>
    <xf numFmtId="0" fontId="25" fillId="6" borderId="18" xfId="1" applyFont="1" applyFill="1" applyBorder="1" applyAlignment="1">
      <alignment horizontal="left" vertical="center" shrinkToFit="1"/>
    </xf>
    <xf numFmtId="0" fontId="25" fillId="6" borderId="11" xfId="1" applyFont="1" applyFill="1" applyBorder="1" applyAlignment="1">
      <alignment horizontal="left" vertical="center" shrinkToFit="1"/>
    </xf>
    <xf numFmtId="0" fontId="25" fillId="6" borderId="10" xfId="1" applyFont="1" applyFill="1" applyBorder="1" applyAlignment="1">
      <alignment vertical="center" shrinkToFit="1"/>
    </xf>
    <xf numFmtId="0" fontId="25" fillId="6" borderId="18" xfId="1" applyFont="1" applyFill="1" applyBorder="1" applyAlignment="1">
      <alignment vertical="center" shrinkToFit="1"/>
    </xf>
    <xf numFmtId="0" fontId="25" fillId="6" borderId="11" xfId="1" applyFont="1" applyFill="1" applyBorder="1" applyAlignment="1">
      <alignment vertical="center" shrinkToFit="1"/>
    </xf>
    <xf numFmtId="0" fontId="7" fillId="4" borderId="43" xfId="1" applyFont="1" applyFill="1" applyBorder="1" applyAlignment="1">
      <alignment horizontal="left" vertical="center"/>
    </xf>
    <xf numFmtId="0" fontId="7" fillId="4" borderId="34" xfId="1" applyFont="1" applyFill="1" applyBorder="1" applyAlignment="1">
      <alignment horizontal="left" vertical="center"/>
    </xf>
    <xf numFmtId="0" fontId="7" fillId="4" borderId="35" xfId="1" applyFont="1" applyFill="1" applyBorder="1" applyAlignment="1">
      <alignment horizontal="left" vertical="center"/>
    </xf>
    <xf numFmtId="0" fontId="25" fillId="0" borderId="36" xfId="1" applyFont="1" applyBorder="1" applyAlignment="1">
      <alignment horizontal="left" vertical="center" shrinkToFit="1"/>
    </xf>
    <xf numFmtId="0" fontId="25" fillId="0" borderId="38" xfId="1" applyFont="1" applyBorder="1" applyAlignment="1">
      <alignment horizontal="left" vertical="center" shrinkToFit="1"/>
    </xf>
    <xf numFmtId="0" fontId="25" fillId="6" borderId="36" xfId="1" applyFont="1" applyFill="1" applyBorder="1" applyAlignment="1">
      <alignment horizontal="left" vertical="center" shrinkToFit="1"/>
    </xf>
    <xf numFmtId="0" fontId="25" fillId="6" borderId="37" xfId="1" applyFont="1" applyFill="1" applyBorder="1" applyAlignment="1">
      <alignment horizontal="left" vertical="center" shrinkToFit="1"/>
    </xf>
    <xf numFmtId="0" fontId="25" fillId="6" borderId="38" xfId="1" applyFont="1" applyFill="1" applyBorder="1" applyAlignment="1">
      <alignment horizontal="left" vertical="center" shrinkToFit="1"/>
    </xf>
    <xf numFmtId="0" fontId="25" fillId="0" borderId="37" xfId="1" applyFont="1" applyBorder="1" applyAlignment="1">
      <alignment horizontal="left" vertical="center" shrinkToFit="1"/>
    </xf>
    <xf numFmtId="178" fontId="25" fillId="6" borderId="10" xfId="1" applyNumberFormat="1" applyFont="1" applyFill="1" applyBorder="1" applyAlignment="1">
      <alignment horizontal="left" vertical="center" shrinkToFit="1"/>
    </xf>
    <xf numFmtId="178" fontId="25" fillId="6" borderId="18" xfId="1" applyNumberFormat="1" applyFont="1" applyFill="1" applyBorder="1" applyAlignment="1">
      <alignment horizontal="left" vertical="center" shrinkToFit="1"/>
    </xf>
    <xf numFmtId="178" fontId="25" fillId="6" borderId="11" xfId="1" applyNumberFormat="1" applyFont="1" applyFill="1" applyBorder="1" applyAlignment="1">
      <alignment horizontal="left" vertical="center" shrinkToFit="1"/>
    </xf>
    <xf numFmtId="0" fontId="25" fillId="0" borderId="39" xfId="1" applyFont="1" applyBorder="1" applyAlignment="1">
      <alignment vertical="center"/>
    </xf>
    <xf numFmtId="0" fontId="25" fillId="0" borderId="40" xfId="1" applyFont="1" applyBorder="1" applyAlignment="1">
      <alignment vertical="center"/>
    </xf>
    <xf numFmtId="0" fontId="25" fillId="6" borderId="39" xfId="1" applyFont="1" applyFill="1" applyBorder="1" applyAlignment="1">
      <alignment horizontal="left" vertical="center"/>
    </xf>
    <xf numFmtId="0" fontId="25" fillId="6" borderId="41" xfId="1" applyFont="1" applyFill="1" applyBorder="1" applyAlignment="1">
      <alignment horizontal="left" vertical="center"/>
    </xf>
    <xf numFmtId="0" fontId="25" fillId="6" borderId="40" xfId="1" applyFont="1" applyFill="1" applyBorder="1" applyAlignment="1">
      <alignment horizontal="left" vertical="center"/>
    </xf>
    <xf numFmtId="0" fontId="25" fillId="0" borderId="39" xfId="1" applyFont="1" applyBorder="1" applyAlignment="1">
      <alignment horizontal="left" vertical="center"/>
    </xf>
    <xf numFmtId="0" fontId="25" fillId="0" borderId="41" xfId="1" applyFont="1" applyBorder="1" applyAlignment="1">
      <alignment horizontal="left" vertical="center"/>
    </xf>
    <xf numFmtId="0" fontId="25" fillId="0" borderId="40" xfId="1" applyFont="1" applyBorder="1" applyAlignment="1">
      <alignment horizontal="left" vertical="center"/>
    </xf>
    <xf numFmtId="0" fontId="25" fillId="0" borderId="36" xfId="1" applyFont="1" applyBorder="1" applyAlignment="1">
      <alignment vertical="center"/>
    </xf>
    <xf numFmtId="0" fontId="25" fillId="0" borderId="38" xfId="1" applyFont="1" applyBorder="1" applyAlignment="1">
      <alignment vertical="center"/>
    </xf>
    <xf numFmtId="0" fontId="25" fillId="6" borderId="36" xfId="1" applyFont="1" applyFill="1" applyBorder="1" applyAlignment="1">
      <alignment horizontal="left" vertical="center"/>
    </xf>
    <xf numFmtId="0" fontId="25" fillId="6" borderId="37" xfId="1" applyFont="1" applyFill="1" applyBorder="1" applyAlignment="1">
      <alignment horizontal="left" vertical="center"/>
    </xf>
    <xf numFmtId="0" fontId="25" fillId="6" borderId="38" xfId="1" applyFont="1" applyFill="1" applyBorder="1" applyAlignment="1">
      <alignment horizontal="left" vertical="center"/>
    </xf>
    <xf numFmtId="0" fontId="25" fillId="0" borderId="36" xfId="1" applyFont="1" applyBorder="1" applyAlignment="1">
      <alignment horizontal="left" vertical="center" wrapText="1"/>
    </xf>
    <xf numFmtId="0" fontId="25" fillId="0" borderId="37" xfId="1" applyFont="1" applyBorder="1" applyAlignment="1">
      <alignment horizontal="left" vertical="center" wrapText="1"/>
    </xf>
    <xf numFmtId="0" fontId="25" fillId="0" borderId="38" xfId="1" applyFont="1" applyBorder="1" applyAlignment="1">
      <alignment horizontal="left" vertical="center" wrapText="1"/>
    </xf>
    <xf numFmtId="0" fontId="25" fillId="6" borderId="36" xfId="1" applyFont="1" applyFill="1" applyBorder="1" applyAlignment="1">
      <alignment horizontal="left" vertical="center" wrapText="1"/>
    </xf>
    <xf numFmtId="0" fontId="25" fillId="6" borderId="37" xfId="1" applyFont="1" applyFill="1" applyBorder="1" applyAlignment="1">
      <alignment horizontal="left" vertical="center" wrapText="1"/>
    </xf>
    <xf numFmtId="0" fontId="25" fillId="6" borderId="38" xfId="1" applyFont="1" applyFill="1" applyBorder="1" applyAlignment="1">
      <alignment horizontal="left" vertical="center" wrapText="1"/>
    </xf>
    <xf numFmtId="0" fontId="7" fillId="0" borderId="0" xfId="0" applyFont="1" applyAlignment="1">
      <alignment horizontal="center" vertical="center"/>
    </xf>
    <xf numFmtId="0" fontId="25" fillId="0" borderId="31" xfId="0" applyFont="1" applyBorder="1" applyAlignment="1">
      <alignment horizontal="center" vertical="center"/>
    </xf>
    <xf numFmtId="178" fontId="25" fillId="6" borderId="39" xfId="0" applyNumberFormat="1" applyFont="1" applyFill="1" applyBorder="1" applyAlignment="1">
      <alignment horizontal="center" vertical="center"/>
    </xf>
    <xf numFmtId="178" fontId="25" fillId="6" borderId="41" xfId="0" applyNumberFormat="1" applyFont="1" applyFill="1" applyBorder="1" applyAlignment="1">
      <alignment horizontal="center" vertical="center"/>
    </xf>
    <xf numFmtId="178" fontId="25" fillId="6" borderId="40" xfId="0" applyNumberFormat="1" applyFont="1" applyFill="1" applyBorder="1" applyAlignment="1">
      <alignment horizontal="center" vertical="center"/>
    </xf>
    <xf numFmtId="0" fontId="25" fillId="0" borderId="31" xfId="0" applyFont="1" applyBorder="1" applyAlignment="1">
      <alignment vertical="center"/>
    </xf>
    <xf numFmtId="0" fontId="40" fillId="4" borderId="43" xfId="1" applyFont="1" applyFill="1" applyBorder="1" applyAlignment="1">
      <alignment horizontal="left" vertical="center"/>
    </xf>
    <xf numFmtId="0" fontId="40" fillId="4" borderId="34" xfId="1" applyFont="1" applyFill="1" applyBorder="1" applyAlignment="1">
      <alignment horizontal="left" vertical="center"/>
    </xf>
    <xf numFmtId="0" fontId="40" fillId="4" borderId="31" xfId="1" applyFont="1" applyFill="1" applyBorder="1" applyAlignment="1">
      <alignment horizontal="left" vertical="center"/>
    </xf>
    <xf numFmtId="0" fontId="40" fillId="4" borderId="32" xfId="1" applyFont="1" applyFill="1" applyBorder="1" applyAlignment="1">
      <alignment horizontal="left" vertical="center"/>
    </xf>
    <xf numFmtId="0" fontId="7" fillId="4" borderId="43" xfId="1" applyFont="1" applyFill="1" applyBorder="1" applyAlignment="1">
      <alignment vertical="center"/>
    </xf>
    <xf numFmtId="0" fontId="7" fillId="4" borderId="34" xfId="1" applyFont="1" applyFill="1" applyBorder="1" applyAlignment="1">
      <alignment vertical="center"/>
    </xf>
    <xf numFmtId="0" fontId="7" fillId="4" borderId="35" xfId="1" applyFont="1" applyFill="1" applyBorder="1" applyAlignment="1">
      <alignment vertical="center"/>
    </xf>
    <xf numFmtId="0" fontId="25" fillId="0" borderId="36" xfId="1" applyFont="1" applyBorder="1" applyAlignment="1">
      <alignment horizontal="left" vertical="center"/>
    </xf>
    <xf numFmtId="0" fontId="25" fillId="0" borderId="38" xfId="1" applyFont="1" applyBorder="1" applyAlignment="1">
      <alignment horizontal="left" vertical="center"/>
    </xf>
    <xf numFmtId="178" fontId="25" fillId="6" borderId="36" xfId="1" applyNumberFormat="1" applyFont="1" applyFill="1" applyBorder="1" applyAlignment="1">
      <alignment horizontal="left" vertical="center" shrinkToFit="1"/>
    </xf>
    <xf numFmtId="178" fontId="25" fillId="6" borderId="38" xfId="1" applyNumberFormat="1" applyFont="1" applyFill="1" applyBorder="1" applyAlignment="1">
      <alignment horizontal="left" vertical="center" shrinkToFit="1"/>
    </xf>
    <xf numFmtId="0" fontId="25" fillId="6" borderId="36" xfId="1" applyFont="1" applyFill="1" applyBorder="1" applyAlignment="1">
      <alignment vertical="center"/>
    </xf>
    <xf numFmtId="0" fontId="25" fillId="6" borderId="37" xfId="1" applyFont="1" applyFill="1" applyBorder="1" applyAlignment="1">
      <alignment vertical="center"/>
    </xf>
    <xf numFmtId="0" fontId="25" fillId="6" borderId="38" xfId="1" applyFont="1" applyFill="1" applyBorder="1" applyAlignment="1">
      <alignment vertical="center"/>
    </xf>
    <xf numFmtId="176" fontId="25" fillId="6" borderId="10" xfId="1" applyNumberFormat="1" applyFont="1" applyFill="1" applyBorder="1" applyAlignment="1">
      <alignment horizontal="left" vertical="center"/>
    </xf>
    <xf numFmtId="176" fontId="25" fillId="6" borderId="18" xfId="1" applyNumberFormat="1" applyFont="1" applyFill="1" applyBorder="1" applyAlignment="1">
      <alignment horizontal="left" vertical="center"/>
    </xf>
    <xf numFmtId="176" fontId="25" fillId="6" borderId="11" xfId="1" applyNumberFormat="1" applyFont="1" applyFill="1" applyBorder="1" applyAlignment="1">
      <alignment horizontal="left" vertical="center"/>
    </xf>
    <xf numFmtId="0" fontId="25" fillId="6" borderId="10" xfId="1" applyFont="1" applyFill="1" applyBorder="1" applyAlignment="1">
      <alignment vertical="center"/>
    </xf>
    <xf numFmtId="0" fontId="25" fillId="6" borderId="18" xfId="1" applyFont="1" applyFill="1" applyBorder="1" applyAlignment="1">
      <alignment vertical="center"/>
    </xf>
    <xf numFmtId="0" fontId="25" fillId="6" borderId="11" xfId="1" applyFont="1" applyFill="1" applyBorder="1" applyAlignment="1">
      <alignment vertical="center"/>
    </xf>
    <xf numFmtId="0" fontId="25" fillId="6" borderId="39" xfId="1" applyFont="1" applyFill="1" applyBorder="1" applyAlignment="1">
      <alignment vertical="center"/>
    </xf>
    <xf numFmtId="0" fontId="25" fillId="6" borderId="41" xfId="1" applyFont="1" applyFill="1" applyBorder="1" applyAlignment="1">
      <alignment vertical="center"/>
    </xf>
    <xf numFmtId="0" fontId="25" fillId="6" borderId="40" xfId="1" applyFont="1" applyFill="1" applyBorder="1" applyAlignment="1">
      <alignment vertical="center"/>
    </xf>
    <xf numFmtId="0" fontId="25" fillId="0" borderId="10" xfId="1" applyFont="1" applyBorder="1" applyAlignment="1">
      <alignment horizontal="left" vertical="center"/>
    </xf>
    <xf numFmtId="0" fontId="25" fillId="0" borderId="11" xfId="1" applyFont="1" applyBorder="1" applyAlignment="1">
      <alignment horizontal="left" vertical="center"/>
    </xf>
    <xf numFmtId="0" fontId="25" fillId="6" borderId="39" xfId="1" applyFont="1" applyFill="1" applyBorder="1" applyAlignment="1">
      <alignment vertical="center" shrinkToFit="1"/>
    </xf>
    <xf numFmtId="0" fontId="25" fillId="6" borderId="40" xfId="1" applyFont="1" applyFill="1" applyBorder="1" applyAlignment="1">
      <alignment vertical="center" shrinkToFit="1"/>
    </xf>
    <xf numFmtId="0" fontId="25" fillId="6" borderId="39" xfId="1" applyFont="1" applyFill="1" applyBorder="1" applyAlignment="1">
      <alignment horizontal="left" vertical="center" shrinkToFit="1"/>
    </xf>
    <xf numFmtId="0" fontId="25" fillId="6" borderId="40" xfId="1" applyFont="1" applyFill="1" applyBorder="1" applyAlignment="1">
      <alignment horizontal="left" vertical="center" shrinkToFit="1"/>
    </xf>
    <xf numFmtId="0" fontId="25" fillId="6" borderId="14" xfId="1" applyFont="1" applyFill="1" applyBorder="1" applyAlignment="1">
      <alignment horizontal="left" vertical="center" shrinkToFit="1"/>
    </xf>
    <xf numFmtId="0" fontId="25" fillId="6" borderId="16" xfId="1" applyFont="1" applyFill="1" applyBorder="1" applyAlignment="1">
      <alignment horizontal="left" vertical="center" shrinkToFit="1"/>
    </xf>
    <xf numFmtId="0" fontId="41" fillId="4" borderId="10" xfId="1" applyFont="1" applyFill="1" applyBorder="1" applyAlignment="1">
      <alignment horizontal="center" vertical="center" shrinkToFit="1"/>
    </xf>
    <xf numFmtId="0" fontId="41" fillId="4" borderId="18" xfId="1" applyFont="1" applyFill="1" applyBorder="1" applyAlignment="1">
      <alignment horizontal="center" vertical="center" shrinkToFit="1"/>
    </xf>
    <xf numFmtId="0" fontId="41" fillId="4" borderId="11" xfId="1" applyFont="1" applyFill="1" applyBorder="1" applyAlignment="1">
      <alignment horizontal="center" vertical="center" shrinkToFit="1"/>
    </xf>
    <xf numFmtId="0" fontId="25" fillId="0" borderId="3" xfId="1" applyFont="1" applyBorder="1" applyAlignment="1">
      <alignment vertical="center" shrinkToFit="1"/>
    </xf>
    <xf numFmtId="0" fontId="25" fillId="0" borderId="18" xfId="1" applyFont="1" applyBorder="1" applyAlignment="1">
      <alignment horizontal="center" vertical="center" shrinkToFit="1"/>
    </xf>
    <xf numFmtId="0" fontId="25" fillId="0" borderId="11" xfId="1" applyFont="1" applyBorder="1" applyAlignment="1">
      <alignment horizontal="center" vertical="center" shrinkToFit="1"/>
    </xf>
    <xf numFmtId="9" fontId="25" fillId="6" borderId="10" xfId="1" applyNumberFormat="1" applyFont="1" applyFill="1" applyBorder="1" applyAlignment="1">
      <alignment horizontal="left" vertical="center" shrinkToFit="1"/>
    </xf>
    <xf numFmtId="9" fontId="25" fillId="6" borderId="18" xfId="1" applyNumberFormat="1" applyFont="1" applyFill="1" applyBorder="1" applyAlignment="1">
      <alignment horizontal="left" vertical="center" shrinkToFit="1"/>
    </xf>
    <xf numFmtId="9" fontId="25" fillId="6" borderId="11" xfId="1" applyNumberFormat="1" applyFont="1" applyFill="1" applyBorder="1" applyAlignment="1">
      <alignment horizontal="left" vertical="center" shrinkToFit="1"/>
    </xf>
    <xf numFmtId="0" fontId="25" fillId="6" borderId="25" xfId="1" applyFont="1" applyFill="1" applyBorder="1" applyAlignment="1" applyProtection="1">
      <alignment horizontal="left" vertical="center" wrapText="1" shrinkToFit="1"/>
      <protection locked="0"/>
    </xf>
    <xf numFmtId="0" fontId="25" fillId="6" borderId="26" xfId="1" applyFont="1" applyFill="1" applyBorder="1" applyAlignment="1" applyProtection="1">
      <alignment horizontal="left" vertical="center" wrapText="1" shrinkToFit="1"/>
      <protection locked="0"/>
    </xf>
    <xf numFmtId="0" fontId="25" fillId="6" borderId="27" xfId="1" applyFont="1" applyFill="1" applyBorder="1" applyAlignment="1" applyProtection="1">
      <alignment horizontal="left" vertical="center" wrapText="1" shrinkToFit="1"/>
      <protection locked="0"/>
    </xf>
    <xf numFmtId="0" fontId="25" fillId="6" borderId="28" xfId="1" applyFont="1" applyFill="1" applyBorder="1" applyAlignment="1" applyProtection="1">
      <alignment horizontal="left" vertical="center" wrapText="1" shrinkToFit="1"/>
      <protection locked="0"/>
    </xf>
    <xf numFmtId="0" fontId="25" fillId="6" borderId="0" xfId="1" applyFont="1" applyFill="1" applyAlignment="1" applyProtection="1">
      <alignment horizontal="left" vertical="center" wrapText="1" shrinkToFit="1"/>
      <protection locked="0"/>
    </xf>
    <xf numFmtId="0" fontId="25" fillId="6" borderId="29" xfId="1" applyFont="1" applyFill="1" applyBorder="1" applyAlignment="1" applyProtection="1">
      <alignment horizontal="left" vertical="center" wrapText="1" shrinkToFit="1"/>
      <protection locked="0"/>
    </xf>
    <xf numFmtId="0" fontId="25" fillId="6" borderId="30" xfId="1" applyFont="1" applyFill="1" applyBorder="1" applyAlignment="1" applyProtection="1">
      <alignment horizontal="left" vertical="center" wrapText="1" shrinkToFit="1"/>
      <protection locked="0"/>
    </xf>
    <xf numFmtId="0" fontId="25" fillId="6" borderId="31" xfId="1" applyFont="1" applyFill="1" applyBorder="1" applyAlignment="1" applyProtection="1">
      <alignment horizontal="left" vertical="center" wrapText="1" shrinkToFit="1"/>
      <protection locked="0"/>
    </xf>
    <xf numFmtId="0" fontId="25" fillId="6" borderId="32" xfId="1" applyFont="1" applyFill="1" applyBorder="1" applyAlignment="1" applyProtection="1">
      <alignment horizontal="left" vertical="center" wrapText="1" shrinkToFit="1"/>
      <protection locked="0"/>
    </xf>
    <xf numFmtId="0" fontId="25" fillId="0" borderId="0" xfId="1" applyFont="1" applyAlignment="1">
      <alignment horizontal="left" vertical="center"/>
    </xf>
    <xf numFmtId="0" fontId="7" fillId="4" borderId="33" xfId="1" applyFont="1" applyFill="1" applyBorder="1" applyAlignment="1">
      <alignment horizontal="left" vertical="center"/>
    </xf>
    <xf numFmtId="0" fontId="25" fillId="6" borderId="25" xfId="1" applyFont="1" applyFill="1" applyBorder="1" applyAlignment="1">
      <alignment horizontal="left" vertical="center" wrapText="1" shrinkToFit="1"/>
    </xf>
    <xf numFmtId="0" fontId="25" fillId="6" borderId="26" xfId="1" applyFont="1" applyFill="1" applyBorder="1" applyAlignment="1">
      <alignment horizontal="left" vertical="center" wrapText="1" shrinkToFit="1"/>
    </xf>
    <xf numFmtId="0" fontId="25" fillId="6" borderId="27" xfId="1" applyFont="1" applyFill="1" applyBorder="1" applyAlignment="1">
      <alignment horizontal="left" vertical="center" wrapText="1" shrinkToFit="1"/>
    </xf>
    <xf numFmtId="0" fontId="25" fillId="6" borderId="28" xfId="1" applyFont="1" applyFill="1" applyBorder="1" applyAlignment="1">
      <alignment horizontal="left" vertical="center" wrapText="1" shrinkToFit="1"/>
    </xf>
    <xf numFmtId="0" fontId="25" fillId="6" borderId="0" xfId="1" applyFont="1" applyFill="1" applyAlignment="1">
      <alignment horizontal="left" vertical="center" wrapText="1" shrinkToFit="1"/>
    </xf>
    <xf numFmtId="0" fontId="25" fillId="6" borderId="29" xfId="1" applyFont="1" applyFill="1" applyBorder="1" applyAlignment="1">
      <alignment horizontal="left" vertical="center" wrapText="1" shrinkToFit="1"/>
    </xf>
    <xf numFmtId="0" fontId="25" fillId="6" borderId="30" xfId="1" applyFont="1" applyFill="1" applyBorder="1" applyAlignment="1">
      <alignment horizontal="left" vertical="center" wrapText="1" shrinkToFit="1"/>
    </xf>
    <xf numFmtId="0" fontId="25" fillId="6" borderId="31" xfId="1" applyFont="1" applyFill="1" applyBorder="1" applyAlignment="1">
      <alignment horizontal="left" vertical="center" wrapText="1" shrinkToFit="1"/>
    </xf>
    <xf numFmtId="0" fontId="25" fillId="6" borderId="32" xfId="1" applyFont="1" applyFill="1" applyBorder="1" applyAlignment="1">
      <alignment horizontal="left" vertical="center" wrapText="1" shrinkToFit="1"/>
    </xf>
    <xf numFmtId="0" fontId="6" fillId="0" borderId="0" xfId="0" applyFont="1" applyAlignment="1">
      <alignment horizontal="center" shrinkToFit="1"/>
    </xf>
    <xf numFmtId="0" fontId="0" fillId="5" borderId="10" xfId="0" applyFill="1" applyBorder="1" applyAlignment="1">
      <alignment horizontal="center" shrinkToFit="1"/>
    </xf>
    <xf numFmtId="0" fontId="0" fillId="5" borderId="11" xfId="0" applyFill="1" applyBorder="1" applyAlignment="1">
      <alignment horizontal="center" shrinkToFit="1"/>
    </xf>
    <xf numFmtId="0" fontId="0" fillId="0" borderId="9" xfId="0" applyBorder="1" applyAlignment="1">
      <alignment horizontal="center" shrinkToFit="1"/>
    </xf>
    <xf numFmtId="0" fontId="21" fillId="0" borderId="7" xfId="1" applyFont="1" applyBorder="1" applyAlignment="1">
      <alignment horizontal="center"/>
    </xf>
    <xf numFmtId="0" fontId="21" fillId="0" borderId="12" xfId="1" applyFont="1" applyBorder="1" applyAlignment="1">
      <alignment horizontal="center"/>
    </xf>
    <xf numFmtId="0" fontId="7" fillId="0" borderId="0" xfId="1" applyFont="1" applyAlignment="1">
      <alignment horizontal="center" vertical="center"/>
    </xf>
    <xf numFmtId="0" fontId="25" fillId="0" borderId="31" xfId="1" applyFont="1" applyBorder="1" applyAlignment="1">
      <alignment horizontal="center" vertical="center"/>
    </xf>
    <xf numFmtId="178" fontId="25" fillId="6" borderId="31" xfId="1" applyNumberFormat="1" applyFont="1" applyFill="1" applyBorder="1" applyAlignment="1">
      <alignment horizontal="center" vertical="center"/>
    </xf>
    <xf numFmtId="0" fontId="40" fillId="4" borderId="33" xfId="1" applyFont="1" applyFill="1" applyBorder="1" applyAlignment="1">
      <alignment horizontal="left" vertical="center"/>
    </xf>
    <xf numFmtId="0" fontId="40" fillId="4" borderId="35" xfId="1" applyFont="1" applyFill="1" applyBorder="1" applyAlignment="1">
      <alignment horizontal="left" vertical="center"/>
    </xf>
    <xf numFmtId="0" fontId="25" fillId="6" borderId="14" xfId="1" applyFont="1" applyFill="1" applyBorder="1" applyAlignment="1">
      <alignment horizontal="left" vertical="center"/>
    </xf>
    <xf numFmtId="0" fontId="25" fillId="6" borderId="15" xfId="1" applyFont="1" applyFill="1" applyBorder="1" applyAlignment="1">
      <alignment horizontal="left" vertical="center"/>
    </xf>
    <xf numFmtId="0" fontId="25" fillId="6" borderId="15" xfId="1" applyFont="1" applyFill="1" applyBorder="1" applyAlignment="1">
      <alignment horizontal="left" vertical="center" wrapText="1"/>
    </xf>
    <xf numFmtId="0" fontId="25" fillId="6" borderId="16" xfId="1" applyFont="1" applyFill="1" applyBorder="1" applyAlignment="1">
      <alignment horizontal="left" vertical="center" wrapText="1"/>
    </xf>
    <xf numFmtId="178" fontId="25" fillId="6" borderId="7" xfId="1" applyNumberFormat="1" applyFont="1" applyFill="1" applyBorder="1" applyAlignment="1">
      <alignment horizontal="left" vertical="center" shrinkToFit="1"/>
    </xf>
    <xf numFmtId="178" fontId="25" fillId="6" borderId="9" xfId="1" applyNumberFormat="1" applyFont="1" applyFill="1" applyBorder="1" applyAlignment="1">
      <alignment horizontal="left" vertical="center" shrinkToFit="1"/>
    </xf>
    <xf numFmtId="178" fontId="25" fillId="6" borderId="8" xfId="1" applyNumberFormat="1" applyFont="1" applyFill="1" applyBorder="1" applyAlignment="1">
      <alignment horizontal="left" vertical="center" shrinkToFit="1"/>
    </xf>
    <xf numFmtId="0" fontId="25" fillId="0" borderId="3" xfId="1" applyFont="1" applyBorder="1" applyAlignment="1">
      <alignment horizontal="left" vertical="center" shrinkToFit="1"/>
    </xf>
    <xf numFmtId="0" fontId="25" fillId="6" borderId="10" xfId="1" applyFont="1" applyFill="1" applyBorder="1" applyAlignment="1">
      <alignment horizontal="left" vertical="center"/>
    </xf>
    <xf numFmtId="0" fontId="25" fillId="6" borderId="18" xfId="1" applyFont="1" applyFill="1" applyBorder="1" applyAlignment="1">
      <alignment horizontal="left" vertical="center"/>
    </xf>
    <xf numFmtId="0" fontId="25" fillId="0" borderId="18" xfId="1" applyFont="1" applyBorder="1" applyAlignment="1">
      <alignment horizontal="left" vertical="center"/>
    </xf>
    <xf numFmtId="0" fontId="25" fillId="6" borderId="11" xfId="1" applyFont="1" applyFill="1" applyBorder="1" applyAlignment="1">
      <alignment horizontal="left" vertical="center"/>
    </xf>
    <xf numFmtId="0" fontId="25" fillId="0" borderId="14" xfId="1" applyFont="1" applyBorder="1" applyAlignment="1">
      <alignment horizontal="left" vertical="center" shrinkToFit="1"/>
    </xf>
    <xf numFmtId="0" fontId="25" fillId="0" borderId="0" xfId="1" applyFont="1" applyAlignment="1">
      <alignment horizontal="left" vertical="center" shrinkToFit="1"/>
    </xf>
    <xf numFmtId="0" fontId="25" fillId="6" borderId="12" xfId="1" applyFont="1" applyFill="1" applyBorder="1" applyAlignment="1">
      <alignment horizontal="left" vertical="center" shrinkToFit="1"/>
    </xf>
    <xf numFmtId="0" fontId="25" fillId="6" borderId="0" xfId="1" applyFont="1" applyFill="1" applyAlignment="1">
      <alignment horizontal="left" vertical="center" shrinkToFit="1"/>
    </xf>
    <xf numFmtId="0" fontId="25" fillId="6" borderId="13" xfId="1" applyFont="1" applyFill="1" applyBorder="1" applyAlignment="1">
      <alignment horizontal="left" vertical="center" shrinkToFit="1"/>
    </xf>
    <xf numFmtId="0" fontId="25" fillId="0" borderId="15" xfId="1" applyFont="1" applyBorder="1" applyAlignment="1">
      <alignment horizontal="left" vertical="center" shrinkToFit="1"/>
    </xf>
    <xf numFmtId="0" fontId="25" fillId="0" borderId="16" xfId="1" applyFont="1" applyBorder="1" applyAlignment="1">
      <alignment horizontal="left" vertical="center" shrinkToFit="1"/>
    </xf>
    <xf numFmtId="0" fontId="18" fillId="6" borderId="10" xfId="1" applyFont="1" applyFill="1" applyBorder="1" applyAlignment="1">
      <alignment horizontal="left" vertical="center" wrapText="1"/>
    </xf>
    <xf numFmtId="0" fontId="18" fillId="6" borderId="18" xfId="1" applyFont="1" applyFill="1" applyBorder="1" applyAlignment="1">
      <alignment horizontal="left" vertical="center" wrapText="1"/>
    </xf>
    <xf numFmtId="0" fontId="18" fillId="6" borderId="11" xfId="1" applyFont="1" applyFill="1" applyBorder="1" applyAlignment="1">
      <alignment horizontal="left" vertical="center" wrapText="1"/>
    </xf>
    <xf numFmtId="0" fontId="25" fillId="6" borderId="3" xfId="1" applyFont="1" applyFill="1" applyBorder="1" applyAlignment="1">
      <alignment horizontal="left" vertical="center" shrinkToFit="1"/>
    </xf>
    <xf numFmtId="0" fontId="25" fillId="0" borderId="2" xfId="1" applyFont="1" applyBorder="1" applyAlignment="1">
      <alignment horizontal="left" vertical="center"/>
    </xf>
    <xf numFmtId="0" fontId="25" fillId="6" borderId="2" xfId="1" applyFont="1" applyFill="1" applyBorder="1" applyAlignment="1">
      <alignment horizontal="left" vertical="center"/>
    </xf>
    <xf numFmtId="0" fontId="25" fillId="0" borderId="3" xfId="1" applyFont="1" applyBorder="1" applyAlignment="1">
      <alignment horizontal="left" vertical="center"/>
    </xf>
    <xf numFmtId="0" fontId="7" fillId="4" borderId="33" xfId="1" applyFont="1" applyFill="1" applyBorder="1" applyAlignment="1">
      <alignment vertical="center"/>
    </xf>
    <xf numFmtId="0" fontId="25" fillId="6" borderId="2" xfId="1" applyFont="1" applyFill="1" applyBorder="1" applyAlignment="1">
      <alignment horizontal="left" vertical="center" shrinkToFit="1"/>
    </xf>
    <xf numFmtId="0" fontId="25" fillId="0" borderId="2" xfId="1" applyFont="1" applyBorder="1" applyAlignment="1">
      <alignment horizontal="left" vertical="center" shrinkToFit="1"/>
    </xf>
    <xf numFmtId="0" fontId="25" fillId="6" borderId="10" xfId="1" applyFont="1" applyFill="1" applyBorder="1" applyAlignment="1">
      <alignment horizontal="center" vertical="center" shrinkToFit="1"/>
    </xf>
    <xf numFmtId="0" fontId="25" fillId="6" borderId="11" xfId="1" applyFont="1" applyFill="1" applyBorder="1" applyAlignment="1">
      <alignment horizontal="center" vertical="center" shrinkToFit="1"/>
    </xf>
    <xf numFmtId="0" fontId="25" fillId="6" borderId="5" xfId="1" applyFont="1" applyFill="1" applyBorder="1" applyAlignment="1">
      <alignment horizontal="left" vertical="center" shrinkToFit="1"/>
    </xf>
    <xf numFmtId="0" fontId="25" fillId="6" borderId="4" xfId="1" applyFont="1" applyFill="1" applyBorder="1" applyAlignment="1">
      <alignment horizontal="left" vertical="center" shrinkToFit="1"/>
    </xf>
    <xf numFmtId="0" fontId="25" fillId="6" borderId="6" xfId="1" applyFont="1" applyFill="1" applyBorder="1" applyAlignment="1">
      <alignment horizontal="left" vertical="center" shrinkToFit="1"/>
    </xf>
    <xf numFmtId="9" fontId="25" fillId="6" borderId="3" xfId="1" applyNumberFormat="1" applyFont="1" applyFill="1" applyBorder="1" applyAlignment="1">
      <alignment horizontal="left" vertical="center" shrinkToFit="1"/>
    </xf>
    <xf numFmtId="0" fontId="25" fillId="0" borderId="0" xfId="1" applyFont="1" applyAlignment="1">
      <alignment horizontal="center" vertical="center" shrinkToFit="1"/>
    </xf>
    <xf numFmtId="0" fontId="25" fillId="0" borderId="13" xfId="1" applyFont="1" applyBorder="1" applyAlignment="1">
      <alignment horizontal="center" vertical="center" shrinkToFit="1"/>
    </xf>
  </cellXfs>
  <cellStyles count="4">
    <cellStyle name="パーセント 2" xfId="2" xr:uid="{00000000-0005-0000-0000-000000000000}"/>
    <cellStyle name="ハイパーリンク" xfId="3" builtinId="8"/>
    <cellStyle name="標準" xfId="0" builtinId="0"/>
    <cellStyle name="標準 2" xfId="1" xr:uid="{00000000-0005-0000-0000-000003000000}"/>
  </cellStyles>
  <dxfs count="93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gray0625">
          <bgColor theme="2" tint="-9.9948118533890809E-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gray0625">
          <bgColor theme="2" tint="-9.9948118533890809E-2"/>
        </patternFill>
      </fill>
    </dxf>
    <dxf>
      <fill>
        <patternFill patternType="gray0625">
          <bgColor theme="2" tint="-9.9948118533890809E-2"/>
        </patternFill>
      </fill>
    </dxf>
    <dxf>
      <fill>
        <patternFill patternType="gray0625">
          <bgColor theme="2" tint="-9.9948118533890809E-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2"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gray0625">
          <bgColor theme="2" tint="-9.9948118533890809E-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gray0625">
          <bgColor theme="2" tint="-9.9948118533890809E-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gray0625">
          <bgColor theme="2" tint="-9.9948118533890809E-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gray0625">
          <bgColor theme="2" tint="-9.9948118533890809E-2"/>
        </patternFill>
      </fill>
    </dxf>
    <dxf>
      <fill>
        <patternFill patternType="gray0625">
          <bgColor theme="2" tint="-9.9948118533890809E-2"/>
        </patternFill>
      </fill>
    </dxf>
    <dxf>
      <fill>
        <patternFill patternType="gray0625">
          <bgColor theme="2" tint="-9.9948118533890809E-2"/>
        </patternFill>
      </fill>
    </dxf>
    <dxf>
      <fill>
        <patternFill patternType="gray0625">
          <bgColor theme="2" tint="-9.9948118533890809E-2"/>
        </patternFill>
      </fill>
    </dxf>
    <dxf>
      <fill>
        <patternFill patternType="gray0625">
          <bgColor theme="2" tint="-9.9948118533890809E-2"/>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2"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rgb="FFFFC000"/>
        </patternFill>
      </fill>
    </dxf>
    <dxf>
      <fill>
        <patternFill>
          <bgColor theme="0" tint="-0.24994659260841701"/>
        </patternFill>
      </fill>
    </dxf>
    <dxf>
      <fill>
        <patternFill>
          <bgColor theme="0" tint="-0.24994659260841701"/>
        </patternFill>
      </fill>
    </dxf>
    <dxf>
      <fill>
        <patternFill>
          <bgColor rgb="FFFFC000"/>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rgb="FFFFC000"/>
        </patternFill>
      </fill>
    </dxf>
    <dxf>
      <fill>
        <patternFill>
          <bgColor theme="0" tint="-0.24994659260841701"/>
        </patternFill>
      </fill>
    </dxf>
    <dxf>
      <fill>
        <patternFill>
          <bgColor rgb="FFFFC000"/>
        </patternFill>
      </fill>
    </dxf>
    <dxf>
      <fill>
        <patternFill>
          <bgColor theme="0" tint="-0.24994659260841701"/>
        </patternFill>
      </fill>
    </dxf>
    <dxf>
      <fill>
        <patternFill>
          <bgColor theme="2" tint="-9.9948118533890809E-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000"/>
        </patternFill>
      </fill>
    </dxf>
    <dxf>
      <fill>
        <patternFill>
          <bgColor theme="0" tint="-0.24994659260841701"/>
        </patternFill>
      </fill>
    </dxf>
    <dxf>
      <fill>
        <patternFill>
          <bgColor rgb="FFFFCCFF"/>
        </patternFill>
      </fill>
    </dxf>
    <dxf>
      <fill>
        <patternFill>
          <bgColor rgb="FFFFCCFF"/>
        </patternFill>
      </fill>
    </dxf>
    <dxf>
      <fill>
        <patternFill patternType="solid">
          <fgColor auto="1"/>
          <bgColor rgb="FFFFCCFF"/>
        </patternFill>
      </fill>
    </dxf>
    <dxf>
      <fill>
        <patternFill>
          <bgColor theme="0" tint="-0.24994659260841701"/>
        </patternFill>
      </fill>
    </dxf>
    <dxf>
      <fill>
        <patternFill patternType="solid">
          <fgColor auto="1"/>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theme="0" tint="-0.2499465926084170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tint="-0.24994659260841701"/>
        </patternFill>
      </fill>
    </dxf>
    <dxf>
      <fill>
        <patternFill>
          <bgColor rgb="FFFFCCFF"/>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rgb="FFFFCCFF"/>
        </patternFill>
      </fill>
    </dxf>
    <dxf>
      <fill>
        <patternFill patternType="none">
          <bgColor auto="1"/>
        </patternFill>
      </fill>
    </dxf>
    <dxf>
      <fill>
        <patternFill>
          <bgColor rgb="FFFFCCFF"/>
        </patternFill>
      </fill>
    </dxf>
    <dxf>
      <fill>
        <patternFill patternType="none">
          <bgColor auto="1"/>
        </patternFill>
      </fill>
    </dxf>
    <dxf>
      <fill>
        <patternFill patternType="none">
          <bgColor auto="1"/>
        </patternFill>
      </fill>
    </dxf>
    <dxf>
      <fill>
        <patternFill>
          <bgColor rgb="FFFFCCFF"/>
        </patternFill>
      </fill>
    </dxf>
    <dxf>
      <fill>
        <patternFill>
          <bgColor rgb="FFFFCCFF"/>
        </patternFill>
      </fill>
    </dxf>
    <dxf>
      <fill>
        <patternFill patternType="none">
          <bgColor auto="1"/>
        </patternFill>
      </fill>
    </dxf>
    <dxf>
      <fill>
        <patternFill patternType="none">
          <bgColor auto="1"/>
        </patternFill>
      </fill>
    </dxf>
    <dxf>
      <fill>
        <patternFill>
          <bgColor rgb="FFFFCCFF"/>
        </patternFill>
      </fill>
    </dxf>
    <dxf>
      <fill>
        <patternFill patternType="none">
          <bgColor auto="1"/>
        </patternFill>
      </fill>
    </dxf>
    <dxf>
      <fill>
        <patternFill>
          <bgColor rgb="FFFFCCFF"/>
        </patternFill>
      </fill>
    </dxf>
    <dxf>
      <fill>
        <patternFill patternType="none">
          <bgColor auto="1"/>
        </patternFill>
      </fill>
    </dxf>
    <dxf>
      <fill>
        <patternFill>
          <bgColor rgb="FFFFCCFF"/>
        </patternFill>
      </fill>
    </dxf>
    <dxf>
      <fill>
        <patternFill patternType="none">
          <bgColor auto="1"/>
        </patternFill>
      </fill>
    </dxf>
    <dxf>
      <fill>
        <patternFill>
          <bgColor rgb="FFFFCCFF"/>
        </patternFill>
      </fill>
    </dxf>
    <dxf>
      <fill>
        <patternFill patternType="none">
          <bgColor auto="1"/>
        </patternFill>
      </fill>
    </dxf>
    <dxf>
      <fill>
        <patternFill>
          <bgColor rgb="FFFFCCFF"/>
        </patternFill>
      </fill>
    </dxf>
    <dxf>
      <fill>
        <patternFill patternType="none">
          <bgColor auto="1"/>
        </patternFill>
      </fill>
    </dxf>
    <dxf>
      <fill>
        <patternFill>
          <bgColor rgb="FFFFCCFF"/>
        </patternFill>
      </fill>
    </dxf>
    <dxf>
      <fill>
        <patternFill>
          <bgColor rgb="FFFFCCFF"/>
        </patternFill>
      </fill>
    </dxf>
    <dxf>
      <fill>
        <patternFill patternType="none">
          <bgColor auto="1"/>
        </patternFill>
      </fill>
    </dxf>
    <dxf>
      <fill>
        <patternFill>
          <bgColor rgb="FFFFCCFF"/>
        </patternFill>
      </fill>
    </dxf>
    <dxf>
      <fill>
        <patternFill patternType="none">
          <bgColor auto="1"/>
        </patternFill>
      </fill>
    </dxf>
    <dxf>
      <fill>
        <patternFill>
          <bgColor rgb="FFFFCCFF"/>
        </patternFill>
      </fill>
    </dxf>
    <dxf>
      <fill>
        <patternFill>
          <bgColor rgb="FFFFCCFF"/>
        </patternFill>
      </fill>
    </dxf>
    <dxf>
      <fill>
        <patternFill patternType="none">
          <bgColor auto="1"/>
        </patternFill>
      </fill>
    </dxf>
    <dxf>
      <fill>
        <patternFill>
          <bgColor rgb="FFFFCCFF"/>
        </patternFill>
      </fill>
    </dxf>
    <dxf>
      <fill>
        <patternFill patternType="none">
          <bgColor auto="1"/>
        </patternFill>
      </fill>
    </dxf>
    <dxf>
      <fill>
        <patternFill>
          <bgColor rgb="FFFFCCFF"/>
        </patternFill>
      </fill>
    </dxf>
    <dxf>
      <fill>
        <patternFill patternType="none">
          <bgColor auto="1"/>
        </patternFill>
      </fill>
    </dxf>
    <dxf>
      <fill>
        <patternFill>
          <bgColor rgb="FFFFCCFF"/>
        </patternFill>
      </fill>
    </dxf>
    <dxf>
      <fill>
        <patternFill patternType="none">
          <bgColor auto="1"/>
        </patternFill>
      </fill>
    </dxf>
    <dxf>
      <font>
        <color auto="1"/>
      </font>
      <fill>
        <patternFill patternType="none">
          <bgColor auto="1"/>
        </patternFill>
      </fill>
    </dxf>
    <dxf>
      <fill>
        <patternFill>
          <bgColor rgb="FFFFCCFF"/>
        </patternFill>
      </fill>
    </dxf>
    <dxf>
      <fill>
        <patternFill>
          <bgColor rgb="FFFFCCFF"/>
        </patternFill>
      </fill>
    </dxf>
    <dxf>
      <fill>
        <patternFill patternType="none">
          <bgColor auto="1"/>
        </patternFill>
      </fill>
    </dxf>
    <dxf>
      <fill>
        <patternFill>
          <fgColor auto="1"/>
          <bgColor rgb="FFFFCCFF"/>
        </patternFill>
      </fill>
    </dxf>
    <dxf>
      <fill>
        <patternFill patternType="none">
          <bgColor auto="1"/>
        </patternFill>
      </fill>
    </dxf>
    <dxf>
      <fill>
        <patternFill>
          <fgColor rgb="FFFFCCFF"/>
          <bgColor rgb="FFFFCCFF"/>
        </patternFill>
      </fill>
    </dxf>
    <dxf>
      <fill>
        <patternFill patternType="none">
          <bgColor auto="1"/>
        </patternFill>
      </fill>
    </dxf>
    <dxf>
      <fill>
        <patternFill patternType="none">
          <bgColor auto="1"/>
        </patternFill>
      </fill>
    </dxf>
    <dxf>
      <fill>
        <patternFill>
          <bgColor rgb="FFFFCCFF"/>
        </patternFill>
      </fill>
    </dxf>
    <dxf>
      <font>
        <color auto="1"/>
      </font>
      <fill>
        <patternFill patternType="none">
          <bgColor auto="1"/>
        </patternFill>
      </fill>
    </dxf>
    <dxf>
      <fill>
        <patternFill>
          <bgColor rgb="FFFFCCFF"/>
        </patternFill>
      </fill>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8"/>
        <color auto="1"/>
        <name val="游ゴシック"/>
        <scheme val="minor"/>
      </font>
      <fill>
        <patternFill patternType="none">
          <fgColor indexed="64"/>
          <bgColor auto="1"/>
        </patternFill>
      </fill>
      <alignment horizontal="left" vertical="bottom" textRotation="0" wrapText="0" indent="0" justifyLastLine="0" shrinkToFit="0" readingOrder="0"/>
    </dxf>
  </dxfs>
  <tableStyles count="0" defaultTableStyle="TableStyleMedium2" defaultPivotStyle="PivotStyleLight16"/>
  <colors>
    <mruColors>
      <color rgb="FFFFCCFF"/>
      <color rgb="FFFF99FF"/>
      <color rgb="FFFFFFFF"/>
      <color rgb="FF0099CC"/>
      <color rgb="FF0066FF"/>
      <color rgb="FF008000"/>
      <color rgb="FF336600"/>
      <color rgb="FF009900"/>
      <color rgb="FF3366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173931</xdr:colOff>
      <xdr:row>0</xdr:row>
      <xdr:rowOff>0</xdr:rowOff>
    </xdr:from>
    <xdr:to>
      <xdr:col>19</xdr:col>
      <xdr:colOff>557581</xdr:colOff>
      <xdr:row>3</xdr:row>
      <xdr:rowOff>231913</xdr:rowOff>
    </xdr:to>
    <xdr:pic>
      <xdr:nvPicPr>
        <xdr:cNvPr id="5" name="図 4">
          <a:extLst>
            <a:ext uri="{FF2B5EF4-FFF2-40B4-BE49-F238E27FC236}">
              <a16:creationId xmlns:a16="http://schemas.microsoft.com/office/drawing/2014/main" id="{DEE061FE-357E-21B1-F55E-D0FA1E06FAC0}"/>
            </a:ext>
          </a:extLst>
        </xdr:cNvPr>
        <xdr:cNvPicPr>
          <a:picLocks noChangeAspect="1" noChangeArrowheads="1"/>
        </xdr:cNvPicPr>
      </xdr:nvPicPr>
      <xdr:blipFill>
        <a:blip xmlns:r="http://schemas.openxmlformats.org/officeDocument/2006/relationships" r:embed="rId1" cstate="print">
          <a:alphaModFix amt="70000"/>
          <a:extLst>
            <a:ext uri="{28A0092B-C50C-407E-A947-70E740481C1C}">
              <a14:useLocalDpi xmlns:a14="http://schemas.microsoft.com/office/drawing/2010/main" val="0"/>
            </a:ext>
          </a:extLst>
        </a:blip>
        <a:srcRect/>
        <a:stretch>
          <a:fillRect/>
        </a:stretch>
      </xdr:blipFill>
      <xdr:spPr bwMode="auto">
        <a:xfrm>
          <a:off x="13111366" y="0"/>
          <a:ext cx="1054541" cy="1027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10</xdr:row>
      <xdr:rowOff>0</xdr:rowOff>
    </xdr:from>
    <xdr:to>
      <xdr:col>20</xdr:col>
      <xdr:colOff>343400</xdr:colOff>
      <xdr:row>12</xdr:row>
      <xdr:rowOff>152795</xdr:rowOff>
    </xdr:to>
    <xdr:pic>
      <xdr:nvPicPr>
        <xdr:cNvPr id="6" name="図 5">
          <a:extLst>
            <a:ext uri="{FF2B5EF4-FFF2-40B4-BE49-F238E27FC236}">
              <a16:creationId xmlns:a16="http://schemas.microsoft.com/office/drawing/2014/main" id="{3547B6CA-22C6-4316-EE48-F715137E3674}"/>
            </a:ext>
          </a:extLst>
        </xdr:cNvPr>
        <xdr:cNvPicPr>
          <a:picLocks noChangeAspect="1"/>
        </xdr:cNvPicPr>
      </xdr:nvPicPr>
      <xdr:blipFill>
        <a:blip xmlns:r="http://schemas.openxmlformats.org/officeDocument/2006/relationships" r:embed="rId2"/>
        <a:stretch>
          <a:fillRect/>
        </a:stretch>
      </xdr:blipFill>
      <xdr:spPr>
        <a:xfrm>
          <a:off x="8158370" y="2435087"/>
          <a:ext cx="6464247" cy="616621"/>
        </a:xfrm>
        <a:prstGeom prst="rect">
          <a:avLst/>
        </a:prstGeom>
      </xdr:spPr>
    </xdr:pic>
    <xdr:clientData/>
  </xdr:twoCellAnchor>
  <xdr:twoCellAnchor>
    <xdr:from>
      <xdr:col>11</xdr:col>
      <xdr:colOff>287907</xdr:colOff>
      <xdr:row>11</xdr:row>
      <xdr:rowOff>100</xdr:rowOff>
    </xdr:from>
    <xdr:to>
      <xdr:col>18</xdr:col>
      <xdr:colOff>157235</xdr:colOff>
      <xdr:row>22</xdr:row>
      <xdr:rowOff>100240</xdr:rowOff>
    </xdr:to>
    <xdr:sp macro="" textlink="">
      <xdr:nvSpPr>
        <xdr:cNvPr id="7" name="吹き出し: 角を丸めた四角形 6">
          <a:extLst>
            <a:ext uri="{FF2B5EF4-FFF2-40B4-BE49-F238E27FC236}">
              <a16:creationId xmlns:a16="http://schemas.microsoft.com/office/drawing/2014/main" id="{5D1D2BD2-CED4-DC7B-FC67-4041AE9DFB4A}"/>
            </a:ext>
          </a:extLst>
        </xdr:cNvPr>
        <xdr:cNvSpPr/>
      </xdr:nvSpPr>
      <xdr:spPr>
        <a:xfrm rot="10800000">
          <a:off x="8446277" y="2667100"/>
          <a:ext cx="4648393" cy="2651183"/>
        </a:xfrm>
        <a:custGeom>
          <a:avLst/>
          <a:gdLst>
            <a:gd name="connsiteX0" fmla="*/ 3900 w 43200"/>
            <a:gd name="connsiteY0" fmla="*/ 14370 h 43200"/>
            <a:gd name="connsiteX1" fmla="*/ 5623 w 43200"/>
            <a:gd name="connsiteY1" fmla="*/ 6907 h 43200"/>
            <a:gd name="connsiteX2" fmla="*/ 14005 w 43200"/>
            <a:gd name="connsiteY2" fmla="*/ 5202 h 43200"/>
            <a:gd name="connsiteX3" fmla="*/ 22456 w 43200"/>
            <a:gd name="connsiteY3" fmla="*/ 3432 h 43200"/>
            <a:gd name="connsiteX4" fmla="*/ 25749 w 43200"/>
            <a:gd name="connsiteY4" fmla="*/ 200 h 43200"/>
            <a:gd name="connsiteX5" fmla="*/ 29833 w 43200"/>
            <a:gd name="connsiteY5" fmla="*/ 2481 h 43200"/>
            <a:gd name="connsiteX6" fmla="*/ 35463 w 43200"/>
            <a:gd name="connsiteY6" fmla="*/ 690 h 43200"/>
            <a:gd name="connsiteX7" fmla="*/ 38318 w 43200"/>
            <a:gd name="connsiteY7" fmla="*/ 5576 h 43200"/>
            <a:gd name="connsiteX8" fmla="*/ 41982 w 43200"/>
            <a:gd name="connsiteY8" fmla="*/ 10318 h 43200"/>
            <a:gd name="connsiteX9" fmla="*/ 41818 w 43200"/>
            <a:gd name="connsiteY9" fmla="*/ 15460 h 43200"/>
            <a:gd name="connsiteX10" fmla="*/ 43016 w 43200"/>
            <a:gd name="connsiteY10" fmla="*/ 23322 h 43200"/>
            <a:gd name="connsiteX11" fmla="*/ 37404 w 43200"/>
            <a:gd name="connsiteY11" fmla="*/ 30204 h 43200"/>
            <a:gd name="connsiteX12" fmla="*/ 35395 w 43200"/>
            <a:gd name="connsiteY12" fmla="*/ 36101 h 43200"/>
            <a:gd name="connsiteX13" fmla="*/ 28555 w 43200"/>
            <a:gd name="connsiteY13" fmla="*/ 36815 h 43200"/>
            <a:gd name="connsiteX14" fmla="*/ 23667 w 43200"/>
            <a:gd name="connsiteY14" fmla="*/ 43106 h 43200"/>
            <a:gd name="connsiteX15" fmla="*/ 16480 w 43200"/>
            <a:gd name="connsiteY15" fmla="*/ 39266 h 43200"/>
            <a:gd name="connsiteX16" fmla="*/ 5804 w 43200"/>
            <a:gd name="connsiteY16" fmla="*/ 35472 h 43200"/>
            <a:gd name="connsiteX17" fmla="*/ 1110 w 43200"/>
            <a:gd name="connsiteY17" fmla="*/ 31250 h 43200"/>
            <a:gd name="connsiteX18" fmla="*/ 2113 w 43200"/>
            <a:gd name="connsiteY18" fmla="*/ 25551 h 43200"/>
            <a:gd name="connsiteX19" fmla="*/ -5 w 43200"/>
            <a:gd name="connsiteY19" fmla="*/ 19704 h 43200"/>
            <a:gd name="connsiteX20" fmla="*/ 3863 w 43200"/>
            <a:gd name="connsiteY20" fmla="*/ 14507 h 43200"/>
            <a:gd name="connsiteX21" fmla="*/ 3900 w 43200"/>
            <a:gd name="connsiteY21" fmla="*/ 14370 h 43200"/>
            <a:gd name="connsiteX0" fmla="*/ -237762 w 4282109"/>
            <a:gd name="connsiteY0" fmla="*/ 2595347 h 2277719"/>
            <a:gd name="connsiteX1" fmla="*/ -301032 w 4282109"/>
            <a:gd name="connsiteY1" fmla="*/ 2658617 h 2277719"/>
            <a:gd name="connsiteX2" fmla="*/ -364302 w 4282109"/>
            <a:gd name="connsiteY2" fmla="*/ 2595347 h 2277719"/>
            <a:gd name="connsiteX3" fmla="*/ -301032 w 4282109"/>
            <a:gd name="connsiteY3" fmla="*/ 2532077 h 2277719"/>
            <a:gd name="connsiteX4" fmla="*/ -237762 w 4282109"/>
            <a:gd name="connsiteY4" fmla="*/ 2595347 h 2277719"/>
            <a:gd name="connsiteX0" fmla="*/ 128281 w 4282109"/>
            <a:gd name="connsiteY0" fmla="*/ 2414770 h 2277719"/>
            <a:gd name="connsiteX1" fmla="*/ 1741 w 4282109"/>
            <a:gd name="connsiteY1" fmla="*/ 2541310 h 2277719"/>
            <a:gd name="connsiteX2" fmla="*/ -124799 w 4282109"/>
            <a:gd name="connsiteY2" fmla="*/ 2414770 h 2277719"/>
            <a:gd name="connsiteX3" fmla="*/ 1741 w 4282109"/>
            <a:gd name="connsiteY3" fmla="*/ 2288230 h 2277719"/>
            <a:gd name="connsiteX4" fmla="*/ 128281 w 4282109"/>
            <a:gd name="connsiteY4" fmla="*/ 2414770 h 2277719"/>
            <a:gd name="connsiteX0" fmla="*/ 603002 w 4282109"/>
            <a:gd name="connsiteY0" fmla="*/ 2169376 h 2277719"/>
            <a:gd name="connsiteX1" fmla="*/ 413192 w 4282109"/>
            <a:gd name="connsiteY1" fmla="*/ 2359186 h 2277719"/>
            <a:gd name="connsiteX2" fmla="*/ 223382 w 4282109"/>
            <a:gd name="connsiteY2" fmla="*/ 2169376 h 2277719"/>
            <a:gd name="connsiteX3" fmla="*/ 413192 w 4282109"/>
            <a:gd name="connsiteY3" fmla="*/ 1979566 h 2277719"/>
            <a:gd name="connsiteX4" fmla="*/ 603002 w 4282109"/>
            <a:gd name="connsiteY4" fmla="*/ 2169376 h 2277719"/>
            <a:gd name="connsiteX0" fmla="*/ 4693 w 43200"/>
            <a:gd name="connsiteY0" fmla="*/ 26177 h 43200"/>
            <a:gd name="connsiteX1" fmla="*/ 2160 w 43200"/>
            <a:gd name="connsiteY1" fmla="*/ 25380 h 43200"/>
            <a:gd name="connsiteX2" fmla="*/ 6928 w 43200"/>
            <a:gd name="connsiteY2" fmla="*/ 34899 h 43200"/>
            <a:gd name="connsiteX3" fmla="*/ 5820 w 43200"/>
            <a:gd name="connsiteY3" fmla="*/ 35280 h 43200"/>
            <a:gd name="connsiteX4" fmla="*/ 16478 w 43200"/>
            <a:gd name="connsiteY4" fmla="*/ 39090 h 43200"/>
            <a:gd name="connsiteX5" fmla="*/ 15810 w 43200"/>
            <a:gd name="connsiteY5" fmla="*/ 37350 h 43200"/>
            <a:gd name="connsiteX6" fmla="*/ 28827 w 43200"/>
            <a:gd name="connsiteY6" fmla="*/ 34751 h 43200"/>
            <a:gd name="connsiteX7" fmla="*/ 28560 w 43200"/>
            <a:gd name="connsiteY7" fmla="*/ 36660 h 43200"/>
            <a:gd name="connsiteX8" fmla="*/ 34129 w 43200"/>
            <a:gd name="connsiteY8" fmla="*/ 22954 h 43200"/>
            <a:gd name="connsiteX9" fmla="*/ 37380 w 43200"/>
            <a:gd name="connsiteY9" fmla="*/ 30090 h 43200"/>
            <a:gd name="connsiteX10" fmla="*/ 41798 w 43200"/>
            <a:gd name="connsiteY10" fmla="*/ 15354 h 43200"/>
            <a:gd name="connsiteX11" fmla="*/ 40350 w 43200"/>
            <a:gd name="connsiteY11" fmla="*/ 18030 h 43200"/>
            <a:gd name="connsiteX12" fmla="*/ 38324 w 43200"/>
            <a:gd name="connsiteY12" fmla="*/ 5426 h 43200"/>
            <a:gd name="connsiteX13" fmla="*/ 38400 w 43200"/>
            <a:gd name="connsiteY13" fmla="*/ 6690 h 43200"/>
            <a:gd name="connsiteX14" fmla="*/ 29078 w 43200"/>
            <a:gd name="connsiteY14" fmla="*/ 3952 h 43200"/>
            <a:gd name="connsiteX15" fmla="*/ 29820 w 43200"/>
            <a:gd name="connsiteY15" fmla="*/ 2340 h 43200"/>
            <a:gd name="connsiteX16" fmla="*/ 22141 w 43200"/>
            <a:gd name="connsiteY16" fmla="*/ 4720 h 43200"/>
            <a:gd name="connsiteX17" fmla="*/ 22500 w 43200"/>
            <a:gd name="connsiteY17" fmla="*/ 3330 h 43200"/>
            <a:gd name="connsiteX18" fmla="*/ 14000 w 43200"/>
            <a:gd name="connsiteY18" fmla="*/ 5192 h 43200"/>
            <a:gd name="connsiteX19" fmla="*/ 15300 w 43200"/>
            <a:gd name="connsiteY19" fmla="*/ 6540 h 43200"/>
            <a:gd name="connsiteX20" fmla="*/ 4127 w 43200"/>
            <a:gd name="connsiteY20" fmla="*/ 15789 h 43200"/>
            <a:gd name="connsiteX21" fmla="*/ 3900 w 43200"/>
            <a:gd name="connsiteY21" fmla="*/ 14370 h 43200"/>
            <a:gd name="connsiteX0" fmla="*/ 7575 w 46895"/>
            <a:gd name="connsiteY0" fmla="*/ 14229 h 50283"/>
            <a:gd name="connsiteX1" fmla="*/ 9298 w 46895"/>
            <a:gd name="connsiteY1" fmla="*/ 6766 h 50283"/>
            <a:gd name="connsiteX2" fmla="*/ 17680 w 46895"/>
            <a:gd name="connsiteY2" fmla="*/ 5061 h 50283"/>
            <a:gd name="connsiteX3" fmla="*/ 26131 w 46895"/>
            <a:gd name="connsiteY3" fmla="*/ 3291 h 50283"/>
            <a:gd name="connsiteX4" fmla="*/ 29424 w 46895"/>
            <a:gd name="connsiteY4" fmla="*/ 59 h 50283"/>
            <a:gd name="connsiteX5" fmla="*/ 33508 w 46895"/>
            <a:gd name="connsiteY5" fmla="*/ 2340 h 50283"/>
            <a:gd name="connsiteX6" fmla="*/ 39138 w 46895"/>
            <a:gd name="connsiteY6" fmla="*/ 549 h 50283"/>
            <a:gd name="connsiteX7" fmla="*/ 41993 w 46895"/>
            <a:gd name="connsiteY7" fmla="*/ 5435 h 50283"/>
            <a:gd name="connsiteX8" fmla="*/ 45657 w 46895"/>
            <a:gd name="connsiteY8" fmla="*/ 10177 h 50283"/>
            <a:gd name="connsiteX9" fmla="*/ 45493 w 46895"/>
            <a:gd name="connsiteY9" fmla="*/ 15319 h 50283"/>
            <a:gd name="connsiteX10" fmla="*/ 46691 w 46895"/>
            <a:gd name="connsiteY10" fmla="*/ 23181 h 50283"/>
            <a:gd name="connsiteX11" fmla="*/ 41079 w 46895"/>
            <a:gd name="connsiteY11" fmla="*/ 30063 h 50283"/>
            <a:gd name="connsiteX12" fmla="*/ 39070 w 46895"/>
            <a:gd name="connsiteY12" fmla="*/ 35960 h 50283"/>
            <a:gd name="connsiteX13" fmla="*/ 32230 w 46895"/>
            <a:gd name="connsiteY13" fmla="*/ 36674 h 50283"/>
            <a:gd name="connsiteX14" fmla="*/ 27342 w 46895"/>
            <a:gd name="connsiteY14" fmla="*/ 42965 h 50283"/>
            <a:gd name="connsiteX15" fmla="*/ 20155 w 46895"/>
            <a:gd name="connsiteY15" fmla="*/ 39125 h 50283"/>
            <a:gd name="connsiteX16" fmla="*/ 9479 w 46895"/>
            <a:gd name="connsiteY16" fmla="*/ 35331 h 50283"/>
            <a:gd name="connsiteX17" fmla="*/ 4785 w 46895"/>
            <a:gd name="connsiteY17" fmla="*/ 31109 h 50283"/>
            <a:gd name="connsiteX18" fmla="*/ 5788 w 46895"/>
            <a:gd name="connsiteY18" fmla="*/ 25410 h 50283"/>
            <a:gd name="connsiteX19" fmla="*/ 3670 w 46895"/>
            <a:gd name="connsiteY19" fmla="*/ 19563 h 50283"/>
            <a:gd name="connsiteX20" fmla="*/ 7538 w 46895"/>
            <a:gd name="connsiteY20" fmla="*/ 14366 h 50283"/>
            <a:gd name="connsiteX21" fmla="*/ 7575 w 46895"/>
            <a:gd name="connsiteY21" fmla="*/ 14229 h 50283"/>
            <a:gd name="connsiteX0" fmla="*/ 126540 w 4648393"/>
            <a:gd name="connsiteY0" fmla="*/ 2587913 h 2651183"/>
            <a:gd name="connsiteX1" fmla="*/ 63270 w 4648393"/>
            <a:gd name="connsiteY1" fmla="*/ 2651183 h 2651183"/>
            <a:gd name="connsiteX2" fmla="*/ 0 w 4648393"/>
            <a:gd name="connsiteY2" fmla="*/ 2587913 h 2651183"/>
            <a:gd name="connsiteX3" fmla="*/ 63270 w 4648393"/>
            <a:gd name="connsiteY3" fmla="*/ 2524643 h 2651183"/>
            <a:gd name="connsiteX4" fmla="*/ 126540 w 4648393"/>
            <a:gd name="connsiteY4" fmla="*/ 2587913 h 2651183"/>
            <a:gd name="connsiteX0" fmla="*/ 492583 w 4648393"/>
            <a:gd name="connsiteY0" fmla="*/ 2407336 h 2651183"/>
            <a:gd name="connsiteX1" fmla="*/ 366043 w 4648393"/>
            <a:gd name="connsiteY1" fmla="*/ 2533876 h 2651183"/>
            <a:gd name="connsiteX2" fmla="*/ 239503 w 4648393"/>
            <a:gd name="connsiteY2" fmla="*/ 2407336 h 2651183"/>
            <a:gd name="connsiteX3" fmla="*/ 366043 w 4648393"/>
            <a:gd name="connsiteY3" fmla="*/ 2280796 h 2651183"/>
            <a:gd name="connsiteX4" fmla="*/ 492583 w 4648393"/>
            <a:gd name="connsiteY4" fmla="*/ 2407336 h 2651183"/>
            <a:gd name="connsiteX0" fmla="*/ 967304 w 4648393"/>
            <a:gd name="connsiteY0" fmla="*/ 2161942 h 2651183"/>
            <a:gd name="connsiteX1" fmla="*/ 777494 w 4648393"/>
            <a:gd name="connsiteY1" fmla="*/ 2351752 h 2651183"/>
            <a:gd name="connsiteX2" fmla="*/ 587684 w 4648393"/>
            <a:gd name="connsiteY2" fmla="*/ 2161942 h 2651183"/>
            <a:gd name="connsiteX3" fmla="*/ 777494 w 4648393"/>
            <a:gd name="connsiteY3" fmla="*/ 1972132 h 2651183"/>
            <a:gd name="connsiteX4" fmla="*/ 967304 w 4648393"/>
            <a:gd name="connsiteY4" fmla="*/ 2161942 h 2651183"/>
            <a:gd name="connsiteX0" fmla="*/ 8368 w 46895"/>
            <a:gd name="connsiteY0" fmla="*/ 26036 h 50283"/>
            <a:gd name="connsiteX1" fmla="*/ 5835 w 46895"/>
            <a:gd name="connsiteY1" fmla="*/ 25239 h 50283"/>
            <a:gd name="connsiteX2" fmla="*/ 10603 w 46895"/>
            <a:gd name="connsiteY2" fmla="*/ 34758 h 50283"/>
            <a:gd name="connsiteX3" fmla="*/ 9495 w 46895"/>
            <a:gd name="connsiteY3" fmla="*/ 35139 h 50283"/>
            <a:gd name="connsiteX4" fmla="*/ 20153 w 46895"/>
            <a:gd name="connsiteY4" fmla="*/ 38949 h 50283"/>
            <a:gd name="connsiteX5" fmla="*/ 19485 w 46895"/>
            <a:gd name="connsiteY5" fmla="*/ 37209 h 50283"/>
            <a:gd name="connsiteX6" fmla="*/ 32502 w 46895"/>
            <a:gd name="connsiteY6" fmla="*/ 34610 h 50283"/>
            <a:gd name="connsiteX7" fmla="*/ 32235 w 46895"/>
            <a:gd name="connsiteY7" fmla="*/ 36519 h 50283"/>
            <a:gd name="connsiteX8" fmla="*/ 39224 w 46895"/>
            <a:gd name="connsiteY8" fmla="*/ 24070 h 50283"/>
            <a:gd name="connsiteX9" fmla="*/ 41055 w 46895"/>
            <a:gd name="connsiteY9" fmla="*/ 29949 h 50283"/>
            <a:gd name="connsiteX10" fmla="*/ 45473 w 46895"/>
            <a:gd name="connsiteY10" fmla="*/ 15213 h 50283"/>
            <a:gd name="connsiteX11" fmla="*/ 44025 w 46895"/>
            <a:gd name="connsiteY11" fmla="*/ 17889 h 50283"/>
            <a:gd name="connsiteX12" fmla="*/ 41999 w 46895"/>
            <a:gd name="connsiteY12" fmla="*/ 5285 h 50283"/>
            <a:gd name="connsiteX13" fmla="*/ 42075 w 46895"/>
            <a:gd name="connsiteY13" fmla="*/ 6549 h 50283"/>
            <a:gd name="connsiteX14" fmla="*/ 32753 w 46895"/>
            <a:gd name="connsiteY14" fmla="*/ 3811 h 50283"/>
            <a:gd name="connsiteX15" fmla="*/ 33495 w 46895"/>
            <a:gd name="connsiteY15" fmla="*/ 2199 h 50283"/>
            <a:gd name="connsiteX16" fmla="*/ 25816 w 46895"/>
            <a:gd name="connsiteY16" fmla="*/ 4579 h 50283"/>
            <a:gd name="connsiteX17" fmla="*/ 26175 w 46895"/>
            <a:gd name="connsiteY17" fmla="*/ 3189 h 50283"/>
            <a:gd name="connsiteX18" fmla="*/ 17675 w 46895"/>
            <a:gd name="connsiteY18" fmla="*/ 5051 h 50283"/>
            <a:gd name="connsiteX19" fmla="*/ 18975 w 46895"/>
            <a:gd name="connsiteY19" fmla="*/ 6399 h 50283"/>
            <a:gd name="connsiteX20" fmla="*/ 7802 w 46895"/>
            <a:gd name="connsiteY20" fmla="*/ 15648 h 50283"/>
            <a:gd name="connsiteX21" fmla="*/ 7575 w 46895"/>
            <a:gd name="connsiteY21" fmla="*/ 14229 h 50283"/>
            <a:gd name="connsiteX0" fmla="*/ 7575 w 46895"/>
            <a:gd name="connsiteY0" fmla="*/ 14229 h 50283"/>
            <a:gd name="connsiteX1" fmla="*/ 9298 w 46895"/>
            <a:gd name="connsiteY1" fmla="*/ 6766 h 50283"/>
            <a:gd name="connsiteX2" fmla="*/ 17680 w 46895"/>
            <a:gd name="connsiteY2" fmla="*/ 5061 h 50283"/>
            <a:gd name="connsiteX3" fmla="*/ 26131 w 46895"/>
            <a:gd name="connsiteY3" fmla="*/ 3291 h 50283"/>
            <a:gd name="connsiteX4" fmla="*/ 29424 w 46895"/>
            <a:gd name="connsiteY4" fmla="*/ 59 h 50283"/>
            <a:gd name="connsiteX5" fmla="*/ 33508 w 46895"/>
            <a:gd name="connsiteY5" fmla="*/ 2340 h 50283"/>
            <a:gd name="connsiteX6" fmla="*/ 39138 w 46895"/>
            <a:gd name="connsiteY6" fmla="*/ 549 h 50283"/>
            <a:gd name="connsiteX7" fmla="*/ 41993 w 46895"/>
            <a:gd name="connsiteY7" fmla="*/ 5435 h 50283"/>
            <a:gd name="connsiteX8" fmla="*/ 45657 w 46895"/>
            <a:gd name="connsiteY8" fmla="*/ 10177 h 50283"/>
            <a:gd name="connsiteX9" fmla="*/ 45493 w 46895"/>
            <a:gd name="connsiteY9" fmla="*/ 15319 h 50283"/>
            <a:gd name="connsiteX10" fmla="*/ 46691 w 46895"/>
            <a:gd name="connsiteY10" fmla="*/ 23181 h 50283"/>
            <a:gd name="connsiteX11" fmla="*/ 41079 w 46895"/>
            <a:gd name="connsiteY11" fmla="*/ 30063 h 50283"/>
            <a:gd name="connsiteX12" fmla="*/ 39070 w 46895"/>
            <a:gd name="connsiteY12" fmla="*/ 35960 h 50283"/>
            <a:gd name="connsiteX13" fmla="*/ 32230 w 46895"/>
            <a:gd name="connsiteY13" fmla="*/ 36674 h 50283"/>
            <a:gd name="connsiteX14" fmla="*/ 27342 w 46895"/>
            <a:gd name="connsiteY14" fmla="*/ 42965 h 50283"/>
            <a:gd name="connsiteX15" fmla="*/ 20155 w 46895"/>
            <a:gd name="connsiteY15" fmla="*/ 39125 h 50283"/>
            <a:gd name="connsiteX16" fmla="*/ 9479 w 46895"/>
            <a:gd name="connsiteY16" fmla="*/ 35331 h 50283"/>
            <a:gd name="connsiteX17" fmla="*/ 4785 w 46895"/>
            <a:gd name="connsiteY17" fmla="*/ 31109 h 50283"/>
            <a:gd name="connsiteX18" fmla="*/ 5788 w 46895"/>
            <a:gd name="connsiteY18" fmla="*/ 25410 h 50283"/>
            <a:gd name="connsiteX19" fmla="*/ 3670 w 46895"/>
            <a:gd name="connsiteY19" fmla="*/ 19563 h 50283"/>
            <a:gd name="connsiteX20" fmla="*/ 7538 w 46895"/>
            <a:gd name="connsiteY20" fmla="*/ 14366 h 50283"/>
            <a:gd name="connsiteX21" fmla="*/ 7575 w 46895"/>
            <a:gd name="connsiteY21" fmla="*/ 14229 h 50283"/>
            <a:gd name="connsiteX0" fmla="*/ 126540 w 4648393"/>
            <a:gd name="connsiteY0" fmla="*/ 2587913 h 2651183"/>
            <a:gd name="connsiteX1" fmla="*/ 63270 w 4648393"/>
            <a:gd name="connsiteY1" fmla="*/ 2651183 h 2651183"/>
            <a:gd name="connsiteX2" fmla="*/ 0 w 4648393"/>
            <a:gd name="connsiteY2" fmla="*/ 2587913 h 2651183"/>
            <a:gd name="connsiteX3" fmla="*/ 63270 w 4648393"/>
            <a:gd name="connsiteY3" fmla="*/ 2524643 h 2651183"/>
            <a:gd name="connsiteX4" fmla="*/ 126540 w 4648393"/>
            <a:gd name="connsiteY4" fmla="*/ 2587913 h 2651183"/>
            <a:gd name="connsiteX0" fmla="*/ 492583 w 4648393"/>
            <a:gd name="connsiteY0" fmla="*/ 2407336 h 2651183"/>
            <a:gd name="connsiteX1" fmla="*/ 366043 w 4648393"/>
            <a:gd name="connsiteY1" fmla="*/ 2533876 h 2651183"/>
            <a:gd name="connsiteX2" fmla="*/ 239503 w 4648393"/>
            <a:gd name="connsiteY2" fmla="*/ 2407336 h 2651183"/>
            <a:gd name="connsiteX3" fmla="*/ 366043 w 4648393"/>
            <a:gd name="connsiteY3" fmla="*/ 2280796 h 2651183"/>
            <a:gd name="connsiteX4" fmla="*/ 492583 w 4648393"/>
            <a:gd name="connsiteY4" fmla="*/ 2407336 h 2651183"/>
            <a:gd name="connsiteX0" fmla="*/ 967304 w 4648393"/>
            <a:gd name="connsiteY0" fmla="*/ 2161942 h 2651183"/>
            <a:gd name="connsiteX1" fmla="*/ 777494 w 4648393"/>
            <a:gd name="connsiteY1" fmla="*/ 2351752 h 2651183"/>
            <a:gd name="connsiteX2" fmla="*/ 587684 w 4648393"/>
            <a:gd name="connsiteY2" fmla="*/ 2161942 h 2651183"/>
            <a:gd name="connsiteX3" fmla="*/ 777494 w 4648393"/>
            <a:gd name="connsiteY3" fmla="*/ 1972132 h 2651183"/>
            <a:gd name="connsiteX4" fmla="*/ 967304 w 4648393"/>
            <a:gd name="connsiteY4" fmla="*/ 2161942 h 2651183"/>
            <a:gd name="connsiteX0" fmla="*/ 8368 w 46895"/>
            <a:gd name="connsiteY0" fmla="*/ 26036 h 50283"/>
            <a:gd name="connsiteX1" fmla="*/ 5835 w 46895"/>
            <a:gd name="connsiteY1" fmla="*/ 25239 h 50283"/>
            <a:gd name="connsiteX2" fmla="*/ 10603 w 46895"/>
            <a:gd name="connsiteY2" fmla="*/ 34758 h 50283"/>
            <a:gd name="connsiteX3" fmla="*/ 9495 w 46895"/>
            <a:gd name="connsiteY3" fmla="*/ 35139 h 50283"/>
            <a:gd name="connsiteX4" fmla="*/ 20153 w 46895"/>
            <a:gd name="connsiteY4" fmla="*/ 38949 h 50283"/>
            <a:gd name="connsiteX5" fmla="*/ 19485 w 46895"/>
            <a:gd name="connsiteY5" fmla="*/ 37209 h 50283"/>
            <a:gd name="connsiteX6" fmla="*/ 32502 w 46895"/>
            <a:gd name="connsiteY6" fmla="*/ 34610 h 50283"/>
            <a:gd name="connsiteX7" fmla="*/ 32235 w 46895"/>
            <a:gd name="connsiteY7" fmla="*/ 36519 h 50283"/>
            <a:gd name="connsiteX8" fmla="*/ 39809 w 46895"/>
            <a:gd name="connsiteY8" fmla="*/ 24855 h 50283"/>
            <a:gd name="connsiteX9" fmla="*/ 41055 w 46895"/>
            <a:gd name="connsiteY9" fmla="*/ 29949 h 50283"/>
            <a:gd name="connsiteX10" fmla="*/ 45473 w 46895"/>
            <a:gd name="connsiteY10" fmla="*/ 15213 h 50283"/>
            <a:gd name="connsiteX11" fmla="*/ 44025 w 46895"/>
            <a:gd name="connsiteY11" fmla="*/ 17889 h 50283"/>
            <a:gd name="connsiteX12" fmla="*/ 41999 w 46895"/>
            <a:gd name="connsiteY12" fmla="*/ 5285 h 50283"/>
            <a:gd name="connsiteX13" fmla="*/ 42075 w 46895"/>
            <a:gd name="connsiteY13" fmla="*/ 6549 h 50283"/>
            <a:gd name="connsiteX14" fmla="*/ 32753 w 46895"/>
            <a:gd name="connsiteY14" fmla="*/ 3811 h 50283"/>
            <a:gd name="connsiteX15" fmla="*/ 33495 w 46895"/>
            <a:gd name="connsiteY15" fmla="*/ 2199 h 50283"/>
            <a:gd name="connsiteX16" fmla="*/ 25816 w 46895"/>
            <a:gd name="connsiteY16" fmla="*/ 4579 h 50283"/>
            <a:gd name="connsiteX17" fmla="*/ 26175 w 46895"/>
            <a:gd name="connsiteY17" fmla="*/ 3189 h 50283"/>
            <a:gd name="connsiteX18" fmla="*/ 17675 w 46895"/>
            <a:gd name="connsiteY18" fmla="*/ 5051 h 50283"/>
            <a:gd name="connsiteX19" fmla="*/ 18975 w 46895"/>
            <a:gd name="connsiteY19" fmla="*/ 6399 h 50283"/>
            <a:gd name="connsiteX20" fmla="*/ 7802 w 46895"/>
            <a:gd name="connsiteY20" fmla="*/ 15648 h 50283"/>
            <a:gd name="connsiteX21" fmla="*/ 7575 w 46895"/>
            <a:gd name="connsiteY21" fmla="*/ 14229 h 502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6895" h="50283">
              <a:moveTo>
                <a:pt x="7575" y="14229"/>
              </a:moveTo>
              <a:cubicBezTo>
                <a:pt x="7304" y="11516"/>
                <a:pt x="7936" y="8780"/>
                <a:pt x="9298" y="6766"/>
              </a:cubicBezTo>
              <a:cubicBezTo>
                <a:pt x="11450" y="3585"/>
                <a:pt x="14939" y="2876"/>
                <a:pt x="17680" y="5061"/>
              </a:cubicBezTo>
              <a:cubicBezTo>
                <a:pt x="19353" y="768"/>
                <a:pt x="23589" y="-119"/>
                <a:pt x="26131" y="3291"/>
              </a:cubicBezTo>
              <a:cubicBezTo>
                <a:pt x="26772" y="1542"/>
                <a:pt x="28003" y="333"/>
                <a:pt x="29424" y="59"/>
              </a:cubicBezTo>
              <a:cubicBezTo>
                <a:pt x="30988" y="-243"/>
                <a:pt x="32550" y="629"/>
                <a:pt x="33508" y="2340"/>
              </a:cubicBezTo>
              <a:cubicBezTo>
                <a:pt x="34890" y="126"/>
                <a:pt x="37176" y="-601"/>
                <a:pt x="39138" y="549"/>
              </a:cubicBezTo>
              <a:cubicBezTo>
                <a:pt x="40633" y="1425"/>
                <a:pt x="41705" y="3259"/>
                <a:pt x="41993" y="5435"/>
              </a:cubicBezTo>
              <a:cubicBezTo>
                <a:pt x="43721" y="6077"/>
                <a:pt x="45097" y="7857"/>
                <a:pt x="45657" y="10177"/>
              </a:cubicBezTo>
              <a:cubicBezTo>
                <a:pt x="46064" y="11861"/>
                <a:pt x="46006" y="13690"/>
                <a:pt x="45493" y="15319"/>
              </a:cubicBezTo>
              <a:cubicBezTo>
                <a:pt x="46754" y="17553"/>
                <a:pt x="47195" y="20449"/>
                <a:pt x="46691" y="23181"/>
              </a:cubicBezTo>
              <a:cubicBezTo>
                <a:pt x="46021" y="26813"/>
                <a:pt x="43803" y="29533"/>
                <a:pt x="41079" y="30063"/>
              </a:cubicBezTo>
              <a:cubicBezTo>
                <a:pt x="41066" y="32330"/>
                <a:pt x="40333" y="34480"/>
                <a:pt x="39070" y="35960"/>
              </a:cubicBezTo>
              <a:cubicBezTo>
                <a:pt x="37151" y="38209"/>
                <a:pt x="34379" y="38498"/>
                <a:pt x="32230" y="36674"/>
              </a:cubicBezTo>
              <a:cubicBezTo>
                <a:pt x="31535" y="39807"/>
                <a:pt x="29674" y="42202"/>
                <a:pt x="27342" y="42965"/>
              </a:cubicBezTo>
              <a:cubicBezTo>
                <a:pt x="24594" y="43864"/>
                <a:pt x="21726" y="42332"/>
                <a:pt x="20155" y="39125"/>
              </a:cubicBezTo>
              <a:cubicBezTo>
                <a:pt x="16447" y="42169"/>
                <a:pt x="11631" y="40458"/>
                <a:pt x="9479" y="35331"/>
              </a:cubicBezTo>
              <a:cubicBezTo>
                <a:pt x="7365" y="35668"/>
                <a:pt x="5380" y="33883"/>
                <a:pt x="4785" y="31109"/>
              </a:cubicBezTo>
              <a:cubicBezTo>
                <a:pt x="4354" y="29102"/>
                <a:pt x="4735" y="26936"/>
                <a:pt x="5788" y="25410"/>
              </a:cubicBezTo>
              <a:cubicBezTo>
                <a:pt x="4294" y="24213"/>
                <a:pt x="3462" y="21916"/>
                <a:pt x="3670" y="19563"/>
              </a:cubicBezTo>
              <a:cubicBezTo>
                <a:pt x="3914" y="16808"/>
                <a:pt x="5520" y="14650"/>
                <a:pt x="7538" y="14366"/>
              </a:cubicBezTo>
              <a:cubicBezTo>
                <a:pt x="7550" y="14320"/>
                <a:pt x="7563" y="14275"/>
                <a:pt x="7575" y="14229"/>
              </a:cubicBezTo>
              <a:close/>
            </a:path>
            <a:path w="4648393" h="2651183">
              <a:moveTo>
                <a:pt x="126540" y="2587913"/>
              </a:moveTo>
              <a:cubicBezTo>
                <a:pt x="126540" y="2622856"/>
                <a:pt x="98213" y="2651183"/>
                <a:pt x="63270" y="2651183"/>
              </a:cubicBezTo>
              <a:cubicBezTo>
                <a:pt x="28327" y="2651183"/>
                <a:pt x="0" y="2622856"/>
                <a:pt x="0" y="2587913"/>
              </a:cubicBezTo>
              <a:cubicBezTo>
                <a:pt x="0" y="2552970"/>
                <a:pt x="28327" y="2524643"/>
                <a:pt x="63270" y="2524643"/>
              </a:cubicBezTo>
              <a:cubicBezTo>
                <a:pt x="98213" y="2524643"/>
                <a:pt x="126540" y="2552970"/>
                <a:pt x="126540" y="2587913"/>
              </a:cubicBezTo>
              <a:close/>
            </a:path>
            <a:path w="4648393" h="2651183">
              <a:moveTo>
                <a:pt x="492583" y="2407336"/>
              </a:moveTo>
              <a:cubicBezTo>
                <a:pt x="492583" y="2477222"/>
                <a:pt x="435929" y="2533876"/>
                <a:pt x="366043" y="2533876"/>
              </a:cubicBezTo>
              <a:cubicBezTo>
                <a:pt x="296157" y="2533876"/>
                <a:pt x="239503" y="2477222"/>
                <a:pt x="239503" y="2407336"/>
              </a:cubicBezTo>
              <a:cubicBezTo>
                <a:pt x="239503" y="2337450"/>
                <a:pt x="296157" y="2280796"/>
                <a:pt x="366043" y="2280796"/>
              </a:cubicBezTo>
              <a:cubicBezTo>
                <a:pt x="435929" y="2280796"/>
                <a:pt x="492583" y="2337450"/>
                <a:pt x="492583" y="2407336"/>
              </a:cubicBezTo>
              <a:close/>
            </a:path>
            <a:path w="4648393" h="2651183">
              <a:moveTo>
                <a:pt x="967304" y="2161942"/>
              </a:moveTo>
              <a:cubicBezTo>
                <a:pt x="967304" y="2266771"/>
                <a:pt x="882323" y="2351752"/>
                <a:pt x="777494" y="2351752"/>
              </a:cubicBezTo>
              <a:cubicBezTo>
                <a:pt x="672665" y="2351752"/>
                <a:pt x="587684" y="2266771"/>
                <a:pt x="587684" y="2161942"/>
              </a:cubicBezTo>
              <a:cubicBezTo>
                <a:pt x="587684" y="2057113"/>
                <a:pt x="672665" y="1972132"/>
                <a:pt x="777494" y="1972132"/>
              </a:cubicBezTo>
              <a:cubicBezTo>
                <a:pt x="882323" y="1972132"/>
                <a:pt x="967304" y="2057113"/>
                <a:pt x="967304" y="2161942"/>
              </a:cubicBezTo>
              <a:close/>
            </a:path>
            <a:path w="46895" h="50283" fill="none" extrusionOk="0">
              <a:moveTo>
                <a:pt x="8368" y="26036"/>
              </a:moveTo>
              <a:cubicBezTo>
                <a:pt x="7484" y="26130"/>
                <a:pt x="6600" y="25852"/>
                <a:pt x="5835" y="25239"/>
              </a:cubicBezTo>
              <a:moveTo>
                <a:pt x="10603" y="34758"/>
              </a:moveTo>
              <a:cubicBezTo>
                <a:pt x="10248" y="34951"/>
                <a:pt x="9875" y="35079"/>
                <a:pt x="9495" y="35139"/>
              </a:cubicBezTo>
              <a:moveTo>
                <a:pt x="20153" y="38949"/>
              </a:moveTo>
              <a:cubicBezTo>
                <a:pt x="19886" y="38403"/>
                <a:pt x="19662" y="37820"/>
                <a:pt x="19485" y="37209"/>
              </a:cubicBezTo>
              <a:moveTo>
                <a:pt x="32502" y="34610"/>
              </a:moveTo>
              <a:cubicBezTo>
                <a:pt x="32463" y="35257"/>
                <a:pt x="32373" y="35897"/>
                <a:pt x="32235" y="36519"/>
              </a:cubicBezTo>
              <a:moveTo>
                <a:pt x="39809" y="24855"/>
              </a:moveTo>
              <a:cubicBezTo>
                <a:pt x="41813" y="26183"/>
                <a:pt x="41073" y="26917"/>
                <a:pt x="41055" y="29949"/>
              </a:cubicBezTo>
              <a:moveTo>
                <a:pt x="45473" y="15213"/>
              </a:moveTo>
              <a:cubicBezTo>
                <a:pt x="45148" y="16245"/>
                <a:pt x="44653" y="17161"/>
                <a:pt x="44025" y="17889"/>
              </a:cubicBezTo>
              <a:moveTo>
                <a:pt x="41999" y="5285"/>
              </a:moveTo>
              <a:cubicBezTo>
                <a:pt x="42054" y="5702"/>
                <a:pt x="42080" y="6125"/>
                <a:pt x="42075" y="6549"/>
              </a:cubicBezTo>
              <a:moveTo>
                <a:pt x="32753" y="3811"/>
              </a:moveTo>
              <a:cubicBezTo>
                <a:pt x="32942" y="3228"/>
                <a:pt x="33191" y="2685"/>
                <a:pt x="33495" y="2199"/>
              </a:cubicBezTo>
              <a:moveTo>
                <a:pt x="25816" y="4579"/>
              </a:moveTo>
              <a:cubicBezTo>
                <a:pt x="25893" y="4097"/>
                <a:pt x="26014" y="3630"/>
                <a:pt x="26175" y="3189"/>
              </a:cubicBezTo>
              <a:moveTo>
                <a:pt x="17675" y="5051"/>
              </a:moveTo>
              <a:cubicBezTo>
                <a:pt x="18147" y="5427"/>
                <a:pt x="18583" y="5880"/>
                <a:pt x="18975" y="6399"/>
              </a:cubicBezTo>
              <a:moveTo>
                <a:pt x="7802" y="15648"/>
              </a:moveTo>
              <a:cubicBezTo>
                <a:pt x="7699" y="15184"/>
                <a:pt x="7623" y="14710"/>
                <a:pt x="7575" y="14229"/>
              </a:cubicBezTo>
            </a:path>
          </a:pathLst>
        </a:custGeom>
        <a:noFill/>
        <a:ln w="38100">
          <a:solidFill>
            <a:srgbClr val="0099CC"/>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107680</xdr:colOff>
      <xdr:row>15</xdr:row>
      <xdr:rowOff>0</xdr:rowOff>
    </xdr:from>
    <xdr:to>
      <xdr:col>17</xdr:col>
      <xdr:colOff>612920</xdr:colOff>
      <xdr:row>21</xdr:row>
      <xdr:rowOff>0</xdr:rowOff>
    </xdr:to>
    <xdr:sp macro="" textlink="">
      <xdr:nvSpPr>
        <xdr:cNvPr id="8" name="テキスト ボックス 7">
          <a:extLst>
            <a:ext uri="{FF2B5EF4-FFF2-40B4-BE49-F238E27FC236}">
              <a16:creationId xmlns:a16="http://schemas.microsoft.com/office/drawing/2014/main" id="{399166AF-A37E-A864-8173-D6BFB72043A4}"/>
            </a:ext>
          </a:extLst>
        </xdr:cNvPr>
        <xdr:cNvSpPr txBox="1"/>
      </xdr:nvSpPr>
      <xdr:spPr>
        <a:xfrm>
          <a:off x="9019767" y="3594652"/>
          <a:ext cx="3859696" cy="1391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入力はページ上部に表示される</a:t>
          </a:r>
          <a:endParaRPr kumimoji="1" lang="en-US" altLang="ja-JP" sz="1200"/>
        </a:p>
        <a:p>
          <a:r>
            <a:rPr kumimoji="1" lang="ja-JP" altLang="en-US" sz="1200"/>
            <a:t>「</a:t>
          </a:r>
          <a:r>
            <a:rPr kumimoji="1" lang="ja-JP" altLang="en-US" sz="1200" b="1"/>
            <a:t>ファイルのダウンロード</a:t>
          </a:r>
          <a:r>
            <a:rPr kumimoji="1" lang="ja-JP" altLang="en-US" sz="1200"/>
            <a:t>」をクリックし、</a:t>
          </a:r>
          <a:endParaRPr kumimoji="1" lang="en-US" altLang="ja-JP" sz="1200"/>
        </a:p>
        <a:p>
          <a:r>
            <a:rPr kumimoji="1" lang="ja-JP" altLang="en-US" sz="1200"/>
            <a:t>ダウンロードされた</a:t>
          </a:r>
          <a:r>
            <a:rPr kumimoji="1" lang="en-US" altLang="ja-JP" sz="1200"/>
            <a:t>Excel</a:t>
          </a:r>
          <a:r>
            <a:rPr kumimoji="1" lang="ja-JP" altLang="en-US" sz="1200"/>
            <a:t>ファイルにお願いします。</a:t>
          </a:r>
          <a:endParaRPr kumimoji="1" lang="en-US" altLang="ja-JP" sz="1200"/>
        </a:p>
        <a:p>
          <a:r>
            <a:rPr kumimoji="1" lang="ja-JP" altLang="en-US" sz="1200"/>
            <a:t>ブラウザ上では保存されないため</a:t>
          </a:r>
          <a:endParaRPr kumimoji="1" lang="en-US" altLang="ja-JP" sz="1200"/>
        </a:p>
        <a:p>
          <a:r>
            <a:rPr kumimoji="1" lang="ja-JP" altLang="en-US" sz="1200" b="1">
              <a:solidFill>
                <a:srgbClr val="FF0000"/>
              </a:solidFill>
            </a:rPr>
            <a:t>画面を閉じる前に印刷</a:t>
          </a:r>
          <a:r>
            <a:rPr kumimoji="1" lang="ja-JP" altLang="en-US" sz="1200"/>
            <a:t>し保管してください</a:t>
          </a:r>
        </a:p>
      </xdr:txBody>
    </xdr:sp>
    <xdr:clientData/>
  </xdr:twoCellAnchor>
  <xdr:twoCellAnchor>
    <xdr:from>
      <xdr:col>11</xdr:col>
      <xdr:colOff>413294</xdr:colOff>
      <xdr:row>11</xdr:row>
      <xdr:rowOff>165649</xdr:rowOff>
    </xdr:from>
    <xdr:to>
      <xdr:col>13</xdr:col>
      <xdr:colOff>464647</xdr:colOff>
      <xdr:row>12</xdr:row>
      <xdr:rowOff>86531</xdr:rowOff>
    </xdr:to>
    <xdr:sp macro="" textlink="">
      <xdr:nvSpPr>
        <xdr:cNvPr id="10" name="正方形/長方形 9">
          <a:extLst>
            <a:ext uri="{FF2B5EF4-FFF2-40B4-BE49-F238E27FC236}">
              <a16:creationId xmlns:a16="http://schemas.microsoft.com/office/drawing/2014/main" id="{8905AE47-D693-4CC8-EA0C-42611F004FE4}"/>
            </a:ext>
          </a:extLst>
        </xdr:cNvPr>
        <xdr:cNvSpPr/>
      </xdr:nvSpPr>
      <xdr:spPr>
        <a:xfrm>
          <a:off x="8571664" y="2832649"/>
          <a:ext cx="1475961" cy="152795"/>
        </a:xfrm>
        <a:prstGeom prst="rect">
          <a:avLst/>
        </a:prstGeom>
        <a:solidFill>
          <a:srgbClr val="008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22860</xdr:colOff>
      <xdr:row>0</xdr:row>
      <xdr:rowOff>207299</xdr:rowOff>
    </xdr:from>
    <xdr:to>
      <xdr:col>6</xdr:col>
      <xdr:colOff>91440</xdr:colOff>
      <xdr:row>3</xdr:row>
      <xdr:rowOff>152400</xdr:rowOff>
    </xdr:to>
    <xdr:sp macro="" textlink="">
      <xdr:nvSpPr>
        <xdr:cNvPr id="3" name="スクロール: 横 2">
          <a:extLst>
            <a:ext uri="{FF2B5EF4-FFF2-40B4-BE49-F238E27FC236}">
              <a16:creationId xmlns:a16="http://schemas.microsoft.com/office/drawing/2014/main" id="{3AE66B59-4FC4-437A-BE71-44A4043916D4}"/>
            </a:ext>
          </a:extLst>
        </xdr:cNvPr>
        <xdr:cNvSpPr/>
      </xdr:nvSpPr>
      <xdr:spPr>
        <a:xfrm>
          <a:off x="1028700" y="207299"/>
          <a:ext cx="4617720" cy="630901"/>
        </a:xfrm>
        <a:prstGeom prst="horizontalScroll">
          <a:avLst/>
        </a:prstGeom>
        <a:solidFill>
          <a:schemeClr val="accent5">
            <a:lumMod val="75000"/>
          </a:schemeClr>
        </a:solidFill>
        <a:ln w="12700" cap="flat" cmpd="sng" algn="ctr">
          <a:solidFill>
            <a:srgbClr val="5B9BD5">
              <a:shade val="15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xdr:col>
      <xdr:colOff>129540</xdr:colOff>
      <xdr:row>0</xdr:row>
      <xdr:rowOff>205740</xdr:rowOff>
    </xdr:from>
    <xdr:to>
      <xdr:col>5</xdr:col>
      <xdr:colOff>883920</xdr:colOff>
      <xdr:row>3</xdr:row>
      <xdr:rowOff>129540</xdr:rowOff>
    </xdr:to>
    <xdr:sp macro="" textlink="">
      <xdr:nvSpPr>
        <xdr:cNvPr id="2" name="テキスト ボックス 1">
          <a:extLst>
            <a:ext uri="{FF2B5EF4-FFF2-40B4-BE49-F238E27FC236}">
              <a16:creationId xmlns:a16="http://schemas.microsoft.com/office/drawing/2014/main" id="{4CD01311-812E-450D-8BBF-363540772AF4}"/>
            </a:ext>
          </a:extLst>
        </xdr:cNvPr>
        <xdr:cNvSpPr txBox="1"/>
      </xdr:nvSpPr>
      <xdr:spPr>
        <a:xfrm>
          <a:off x="1135380" y="205740"/>
          <a:ext cx="440436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rPr>
            <a:t>Tips</a:t>
          </a:r>
        </a:p>
        <a:p>
          <a:r>
            <a:rPr kumimoji="1" lang="en-US" altLang="ja-JP" sz="1100">
              <a:solidFill>
                <a:schemeClr val="bg1"/>
              </a:solidFill>
              <a:latin typeface="+mn-ea"/>
              <a:ea typeface="+mn-ea"/>
            </a:rPr>
            <a:t>Ctrl+F</a:t>
          </a:r>
          <a:r>
            <a:rPr kumimoji="1" lang="ja-JP" altLang="en-US" sz="1100">
              <a:solidFill>
                <a:schemeClr val="bg1"/>
              </a:solidFill>
              <a:latin typeface="+mn-ea"/>
              <a:ea typeface="+mn-ea"/>
            </a:rPr>
            <a:t>を押す→</a:t>
          </a:r>
          <a:r>
            <a:rPr kumimoji="1" lang="ja-JP" altLang="en-US" sz="1100">
              <a:solidFill>
                <a:schemeClr val="bg1"/>
              </a:solidFill>
            </a:rPr>
            <a:t>有害事象名を入力して検索すると見つけやすいです</a:t>
          </a:r>
          <a:endParaRPr kumimoji="1" lang="en-US" altLang="ja-JP" sz="1100">
            <a:solidFill>
              <a:schemeClr val="bg1"/>
            </a:solidFill>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esktop/349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20.131.70/&#9733;&#21307;&#20107;&#32207;&#21209;&#20418;&#9733;/&#9733;&#9733;&#20809;&#23447;&#12373;&#12414;&#9733;&#9733;/&#12458;&#12540;&#12480;&#12540;&#12471;&#12540;&#12488;&#65288;Excel&#29256;&#65289;.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cgcuser\Desktop\naka\&#20491;&#20154;\43832.xlsx" TargetMode="External"/><Relationship Id="rId1" Type="http://schemas.openxmlformats.org/officeDocument/2006/relationships/externalLinkPath" Target="/Users/cgcuser/Desktop/naka/&#20491;&#20154;/4383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20.131.70/&#9733;&#21307;&#20107;&#32207;&#21209;&#20418;&#9733;/&#9679;&#12364;&#12435;&#12466;&#12494;&#12512;&#21307;&#30274;/&#9679;&#21508;&#31278;&#27096;&#24335;&#12304;R2.6.23&#29694;&#22312;&#12305;/&#12304;&#65316;&#12305;C-CAT&#12486;&#12531;&#12503;&#12524;&#12540;&#12488;&#12304;Ver.1.04&#123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491;&#20154;\C-CAT&#20837;&#21147;.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F:\&#20491;&#20154;\43832.xlsx" TargetMode="External"/><Relationship Id="rId1" Type="http://schemas.openxmlformats.org/officeDocument/2006/relationships/externalLinkPath" Target="file:///F:\&#20491;&#20154;\438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診療情報"/>
      <sheetName val="背景情報"/>
      <sheetName val="検体情報"/>
      <sheetName val="がん種情報"/>
      <sheetName val="薬物療法"/>
      <sheetName val="印刷用"/>
      <sheetName val="【参考】がん種区分フローチャート"/>
      <sheetName val="【参考】がん種区分対応表"/>
      <sheetName val="マスタ"/>
      <sheetName val="CTCAEjpn"/>
    </sheetNames>
    <sheetDataSet>
      <sheetData sheetId="0"/>
      <sheetData sheetId="1"/>
      <sheetData sheetId="2"/>
      <sheetData sheetId="3"/>
      <sheetData sheetId="4"/>
      <sheetData sheetId="5"/>
      <sheetData sheetId="6"/>
      <sheetData sheetId="7"/>
      <sheetData sheetId="8"/>
      <sheetData sheetId="9">
        <row r="1">
          <cell r="F1" t="str">
            <v>血液およびリンパ系障害</v>
          </cell>
          <cell r="G1" t="str">
            <v>Blood and lymphatic system disorders</v>
          </cell>
        </row>
        <row r="2">
          <cell r="F2" t="str">
            <v>貧血</v>
          </cell>
          <cell r="G2" t="str">
            <v>Anemia</v>
          </cell>
        </row>
        <row r="3">
          <cell r="F3" t="str">
            <v>骨髄細胞減少</v>
          </cell>
          <cell r="G3" t="str">
            <v>Bone marrow hypocellular</v>
          </cell>
        </row>
        <row r="4">
          <cell r="F4" t="str">
            <v>播種性血管内凝固</v>
          </cell>
          <cell r="G4" t="str">
            <v>Disseminated intravascular coagulation</v>
          </cell>
        </row>
        <row r="5">
          <cell r="F5" t="str">
            <v>好酸球増加症</v>
          </cell>
          <cell r="G5" t="str">
            <v>Eosinophilia</v>
          </cell>
        </row>
        <row r="6">
          <cell r="F6" t="str">
            <v>発熱性好中球減少症</v>
          </cell>
          <cell r="G6" t="str">
            <v>Febrile neutropenia</v>
          </cell>
        </row>
        <row r="7">
          <cell r="F7" t="str">
            <v>溶血</v>
          </cell>
          <cell r="G7" t="str">
            <v>Hemolysis</v>
          </cell>
        </row>
        <row r="8">
          <cell r="F8" t="str">
            <v>溶血性尿毒症症候群</v>
          </cell>
          <cell r="G8" t="str">
            <v>Hemolytic uremic syndrome</v>
          </cell>
        </row>
        <row r="9">
          <cell r="F9" t="str">
            <v>白血球増加症</v>
          </cell>
          <cell r="G9" t="str">
            <v>Leukocytosis</v>
          </cell>
        </row>
        <row r="10">
          <cell r="F10" t="str">
            <v>リンパ節痛</v>
          </cell>
          <cell r="G10" t="str">
            <v>Lymph node pain</v>
          </cell>
        </row>
        <row r="11">
          <cell r="F11" t="str">
            <v>メトヘモグロビン血症</v>
          </cell>
          <cell r="G11" t="str">
            <v>Methemoglobinemia</v>
          </cell>
        </row>
        <row r="12">
          <cell r="F12" t="str">
            <v>血栓性血小板減少性紫斑病</v>
          </cell>
          <cell r="G12" t="str">
            <v>Thrombotic thrombocytopenic purpura</v>
          </cell>
        </row>
        <row r="13">
          <cell r="F13" t="str">
            <v>血液およびリンパ系障害、その他（具体的に記載）</v>
          </cell>
          <cell r="G13" t="str">
            <v>Blood and lymphatic system disorders - Other, specify</v>
          </cell>
        </row>
        <row r="14">
          <cell r="F14" t="str">
            <v>心臓障害</v>
          </cell>
          <cell r="G14" t="str">
            <v>Cardiac disorders</v>
          </cell>
        </row>
        <row r="15">
          <cell r="F15" t="str">
            <v>大動脈弁疾患</v>
          </cell>
          <cell r="G15" t="str">
            <v>Aortic valve disease</v>
          </cell>
        </row>
        <row r="16">
          <cell r="F16" t="str">
            <v>心静止</v>
          </cell>
          <cell r="G16" t="str">
            <v>Asystole</v>
          </cell>
        </row>
        <row r="17">
          <cell r="F17" t="str">
            <v>心房細動</v>
          </cell>
          <cell r="G17" t="str">
            <v>Atrial fibrillation</v>
          </cell>
        </row>
        <row r="18">
          <cell r="F18" t="str">
            <v>心房粗動</v>
          </cell>
          <cell r="G18" t="str">
            <v>Atrial flutter</v>
          </cell>
        </row>
        <row r="19">
          <cell r="F19" t="str">
            <v>完全房室ブロック</v>
          </cell>
          <cell r="G19" t="str">
            <v>Atrioventricular block complete</v>
          </cell>
        </row>
        <row r="20">
          <cell r="F20" t="str">
            <v>第一度房室ブロック</v>
          </cell>
          <cell r="G20" t="str">
            <v>Atrioventricular block first degree</v>
          </cell>
        </row>
        <row r="21">
          <cell r="F21" t="str">
            <v>心停止</v>
          </cell>
          <cell r="G21" t="str">
            <v>Cardiac arrest</v>
          </cell>
        </row>
        <row r="22">
          <cell r="F22" t="str">
            <v>胸痛（心臓性）</v>
          </cell>
          <cell r="G22" t="str">
            <v>Chest pain - cardiac</v>
          </cell>
        </row>
        <row r="23">
          <cell r="F23" t="str">
            <v>伝導障害</v>
          </cell>
          <cell r="G23" t="str">
            <v>Conduction disorder</v>
          </cell>
        </row>
        <row r="24">
          <cell r="F24" t="str">
            <v>チアノーゼ</v>
          </cell>
          <cell r="G24" t="str">
            <v>Cyanosis</v>
          </cell>
        </row>
        <row r="25">
          <cell r="F25" t="str">
            <v>心不全</v>
          </cell>
          <cell r="G25" t="str">
            <v>Heart failure</v>
          </cell>
        </row>
        <row r="26">
          <cell r="F26" t="str">
            <v>左室収縮機能障害</v>
          </cell>
          <cell r="G26" t="str">
            <v>Left ventricular systolic dysfunction</v>
          </cell>
        </row>
        <row r="27">
          <cell r="F27" t="str">
            <v>僧帽弁疾患</v>
          </cell>
          <cell r="G27" t="str">
            <v>Mitral valve disease</v>
          </cell>
        </row>
        <row r="28">
          <cell r="F28" t="str">
            <v>モービッツ2型房室ブロック</v>
          </cell>
          <cell r="G28" t="str">
            <v>Mobitz (type) II atrioventricular block</v>
          </cell>
        </row>
        <row r="29">
          <cell r="F29" t="str">
            <v>モービッツ1型</v>
          </cell>
          <cell r="G29" t="str">
            <v>Mobitz type I</v>
          </cell>
        </row>
        <row r="30">
          <cell r="F30" t="str">
            <v>心筋梗塞</v>
          </cell>
          <cell r="G30" t="str">
            <v>Myocardial infarction</v>
          </cell>
        </row>
        <row r="31">
          <cell r="F31" t="str">
            <v>心筋炎</v>
          </cell>
          <cell r="G31" t="str">
            <v>Myocarditis</v>
          </cell>
        </row>
        <row r="32">
          <cell r="F32" t="str">
            <v>動悸</v>
          </cell>
          <cell r="G32" t="str">
            <v>Palpitations</v>
          </cell>
        </row>
        <row r="33">
          <cell r="F33" t="str">
            <v>発作性心房頻脈</v>
          </cell>
          <cell r="G33" t="str">
            <v>Paroxysmal atrial tachycardia</v>
          </cell>
        </row>
        <row r="34">
          <cell r="F34" t="str">
            <v>心嚢液貯留</v>
          </cell>
          <cell r="G34" t="str">
            <v>Pericardial effusion</v>
          </cell>
        </row>
        <row r="35">
          <cell r="F35" t="str">
            <v>心膜タンポナーデ</v>
          </cell>
          <cell r="G35" t="str">
            <v>Pericardial tamponade</v>
          </cell>
        </row>
        <row r="36">
          <cell r="F36" t="str">
            <v>心膜炎</v>
          </cell>
          <cell r="G36" t="str">
            <v>Pericarditis</v>
          </cell>
        </row>
        <row r="37">
          <cell r="F37" t="str">
            <v>肺動脈弁疾患</v>
          </cell>
          <cell r="G37" t="str">
            <v>Pulmonary valve disease</v>
          </cell>
        </row>
        <row r="38">
          <cell r="F38" t="str">
            <v>拘束性心筋症</v>
          </cell>
          <cell r="G38" t="str">
            <v>Restrictive cardiomyopathy</v>
          </cell>
        </row>
        <row r="39">
          <cell r="F39" t="str">
            <v>右室機能不全</v>
          </cell>
          <cell r="G39" t="str">
            <v>Right ventricular dysfunction</v>
          </cell>
        </row>
        <row r="40">
          <cell r="F40" t="str">
            <v>洞不全症候群</v>
          </cell>
          <cell r="G40" t="str">
            <v>Sick sinus syndrome</v>
          </cell>
        </row>
        <row r="41">
          <cell r="F41" t="str">
            <v>洞性徐脈</v>
          </cell>
          <cell r="G41" t="str">
            <v>Sinus bradycardia</v>
          </cell>
        </row>
        <row r="42">
          <cell r="F42" t="str">
            <v>洞性頻脈</v>
          </cell>
          <cell r="G42" t="str">
            <v>Sinus tachycardia</v>
          </cell>
        </row>
        <row r="43">
          <cell r="F43" t="str">
            <v>上室性頻脈</v>
          </cell>
          <cell r="G43" t="str">
            <v>Supraventricular tachycardia</v>
          </cell>
        </row>
        <row r="44">
          <cell r="F44" t="str">
            <v>三尖弁疾患</v>
          </cell>
          <cell r="G44" t="str">
            <v>Tricuspid valve disease</v>
          </cell>
        </row>
        <row r="45">
          <cell r="F45" t="str">
            <v>心室性不整脈</v>
          </cell>
          <cell r="G45" t="str">
            <v>Ventricular arrhythmia</v>
          </cell>
        </row>
        <row r="46">
          <cell r="F46" t="str">
            <v>心室細動</v>
          </cell>
          <cell r="G46" t="str">
            <v>Ventricular fibrillation</v>
          </cell>
        </row>
        <row r="47">
          <cell r="F47" t="str">
            <v>心室性頻脈</v>
          </cell>
          <cell r="G47" t="str">
            <v>Ventricular tachycardia</v>
          </cell>
        </row>
        <row r="48">
          <cell r="F48" t="str">
            <v>心臓障害、その他（具体的に記載）</v>
          </cell>
          <cell r="G48" t="str">
            <v>Cardiac disorders - Other, specify</v>
          </cell>
        </row>
        <row r="49">
          <cell r="F49" t="str">
            <v>先天性・家族性および遺伝性障害</v>
          </cell>
          <cell r="G49" t="str">
            <v>Congenital, familial and genetic disorders</v>
          </cell>
        </row>
        <row r="50">
          <cell r="F50" t="str">
            <v>先天性、家族性および遺伝性障害、その他（具体的に記載）</v>
          </cell>
          <cell r="G50" t="str">
            <v>Congenital, familial and genetic disorders - Other, specify</v>
          </cell>
        </row>
        <row r="51">
          <cell r="F51" t="str">
            <v>耳および迷路障害</v>
          </cell>
          <cell r="G51" t="str">
            <v>Ear and labyrinth disorders</v>
          </cell>
        </row>
        <row r="52">
          <cell r="F52" t="str">
            <v>耳痛</v>
          </cell>
          <cell r="G52" t="str">
            <v>Ear pain</v>
          </cell>
        </row>
        <row r="53">
          <cell r="F53" t="str">
            <v>外耳痛</v>
          </cell>
          <cell r="G53" t="str">
            <v>External ear pain</v>
          </cell>
        </row>
        <row r="54">
          <cell r="F54" t="str">
            <v>聴力障害</v>
          </cell>
          <cell r="G54" t="str">
            <v>Hearing impaired</v>
          </cell>
        </row>
        <row r="55">
          <cell r="F55" t="str">
            <v>中耳の炎症</v>
          </cell>
          <cell r="G55" t="str">
            <v>Middle ear inflammation</v>
          </cell>
        </row>
        <row r="56">
          <cell r="F56" t="str">
            <v>耳鳴</v>
          </cell>
          <cell r="G56" t="str">
            <v>Tinnitus</v>
          </cell>
        </row>
        <row r="57">
          <cell r="F57" t="str">
            <v>回転性めまい</v>
          </cell>
          <cell r="G57" t="str">
            <v>Vertigo</v>
          </cell>
        </row>
        <row r="58">
          <cell r="F58" t="str">
            <v>前庭障害</v>
          </cell>
          <cell r="G58" t="str">
            <v>Vestibular disorder</v>
          </cell>
        </row>
        <row r="59">
          <cell r="F59" t="str">
            <v>耳および迷路障害、その他（具体的に記載）</v>
          </cell>
          <cell r="G59" t="str">
            <v>Ear and labyrinth disorders - Other, specify</v>
          </cell>
        </row>
        <row r="60">
          <cell r="F60" t="str">
            <v>内分泌障害</v>
          </cell>
          <cell r="G60" t="str">
            <v>Endocrine disorders</v>
          </cell>
        </row>
        <row r="61">
          <cell r="F61" t="str">
            <v>副腎機能不全</v>
          </cell>
          <cell r="G61" t="str">
            <v>Adrenal insufficiency</v>
          </cell>
        </row>
        <row r="62">
          <cell r="F62" t="str">
            <v>クッシング様症状</v>
          </cell>
          <cell r="G62" t="str">
            <v>Cushingoid</v>
          </cell>
        </row>
        <row r="63">
          <cell r="F63" t="str">
            <v>思春期遅発症</v>
          </cell>
          <cell r="G63" t="str">
            <v>Delayed puberty</v>
          </cell>
        </row>
        <row r="64">
          <cell r="F64" t="str">
            <v>成長促進</v>
          </cell>
          <cell r="G64" t="str">
            <v>Growth accelerated</v>
          </cell>
        </row>
        <row r="65">
          <cell r="F65" t="str">
            <v>副甲状腺機能亢進症</v>
          </cell>
          <cell r="G65" t="str">
            <v>Hyperparathyroidism</v>
          </cell>
        </row>
        <row r="66">
          <cell r="F66" t="str">
            <v>甲状腺機能亢進症</v>
          </cell>
          <cell r="G66" t="str">
            <v>Hyperthyroidism</v>
          </cell>
        </row>
        <row r="67">
          <cell r="F67" t="str">
            <v>副甲状腺機能低下症</v>
          </cell>
          <cell r="G67" t="str">
            <v>Hypoparathyroidism</v>
          </cell>
        </row>
        <row r="68">
          <cell r="F68" t="str">
            <v>下垂体炎</v>
          </cell>
          <cell r="G68" t="str">
            <v>Hypophysitis</v>
          </cell>
        </row>
        <row r="69">
          <cell r="F69" t="str">
            <v>下垂体機能低下症</v>
          </cell>
          <cell r="G69" t="str">
            <v>Hypopituitarism</v>
          </cell>
        </row>
        <row r="70">
          <cell r="F70" t="str">
            <v>甲状腺機能低下症</v>
          </cell>
          <cell r="G70" t="str">
            <v>Hypothyroidism</v>
          </cell>
        </row>
        <row r="71">
          <cell r="F71" t="str">
            <v>思春期早発症</v>
          </cell>
          <cell r="G71" t="str">
            <v>Precocious puberty</v>
          </cell>
        </row>
        <row r="72">
          <cell r="F72" t="str">
            <v>テストステロン欠乏症</v>
          </cell>
          <cell r="G72" t="str">
            <v>Testosterone deficiency</v>
          </cell>
        </row>
        <row r="73">
          <cell r="F73" t="str">
            <v>男性化</v>
          </cell>
          <cell r="G73" t="str">
            <v>Virilization</v>
          </cell>
        </row>
        <row r="74">
          <cell r="F74" t="str">
            <v>内分泌障害、その他（具体的に記載）</v>
          </cell>
          <cell r="G74" t="str">
            <v>Endocrine disorders - Other, specify</v>
          </cell>
        </row>
        <row r="75">
          <cell r="F75" t="str">
            <v>眼障害</v>
          </cell>
          <cell r="G75" t="str">
            <v>Eye disorders</v>
          </cell>
        </row>
        <row r="76">
          <cell r="F76" t="str">
            <v>霧視</v>
          </cell>
          <cell r="G76" t="str">
            <v>Blurred vision</v>
          </cell>
        </row>
        <row r="77">
          <cell r="F77" t="str">
            <v>白内障</v>
          </cell>
          <cell r="G77" t="str">
            <v>Cataract</v>
          </cell>
        </row>
        <row r="78">
          <cell r="F78" t="str">
            <v>角膜潰瘍</v>
          </cell>
          <cell r="G78" t="str">
            <v>Corneal ulcer</v>
          </cell>
        </row>
        <row r="79">
          <cell r="F79" t="str">
            <v>ドライアイ</v>
          </cell>
          <cell r="G79" t="str">
            <v>Dry eye</v>
          </cell>
        </row>
        <row r="80">
          <cell r="F80" t="str">
            <v>外眼筋不全麻痺</v>
          </cell>
          <cell r="G80" t="str">
            <v>Extraocular muscle paresis</v>
          </cell>
        </row>
        <row r="81">
          <cell r="F81" t="str">
            <v>眼痛</v>
          </cell>
          <cell r="G81" t="str">
            <v>Eye pain</v>
          </cell>
        </row>
        <row r="82">
          <cell r="F82" t="str">
            <v>眼瞼機能障害</v>
          </cell>
          <cell r="G82" t="str">
            <v>Eyelid function disorder</v>
          </cell>
        </row>
        <row r="83">
          <cell r="F83" t="str">
            <v>光のちらつき</v>
          </cell>
          <cell r="G83" t="str">
            <v>Flashing lights</v>
          </cell>
        </row>
        <row r="84">
          <cell r="F84" t="str">
            <v>浮遊物</v>
          </cell>
          <cell r="G84" t="str">
            <v>Floaters</v>
          </cell>
        </row>
        <row r="85">
          <cell r="F85" t="str">
            <v>緑内障</v>
          </cell>
          <cell r="G85" t="str">
            <v>Glaucoma</v>
          </cell>
        </row>
        <row r="86">
          <cell r="F86" t="str">
            <v>角膜炎</v>
          </cell>
          <cell r="G86" t="str">
            <v>Keratitis</v>
          </cell>
        </row>
        <row r="87">
          <cell r="F87" t="str">
            <v>夜盲</v>
          </cell>
          <cell r="G87" t="str">
            <v>Night blindness</v>
          </cell>
        </row>
        <row r="88">
          <cell r="F88" t="str">
            <v>視神経障害</v>
          </cell>
          <cell r="G88" t="str">
            <v>Optic nerve disorder</v>
          </cell>
        </row>
        <row r="89">
          <cell r="F89" t="str">
            <v>視神経乳頭浮腫</v>
          </cell>
          <cell r="G89" t="str">
            <v>Papilledema</v>
          </cell>
        </row>
        <row r="90">
          <cell r="F90" t="str">
            <v>眼窩周囲浮腫</v>
          </cell>
          <cell r="G90" t="str">
            <v>Periorbital edema</v>
          </cell>
        </row>
        <row r="91">
          <cell r="F91" t="str">
            <v>羞明</v>
          </cell>
          <cell r="G91" t="str">
            <v>Photophobia</v>
          </cell>
        </row>
        <row r="92">
          <cell r="F92" t="str">
            <v>網膜剥離</v>
          </cell>
          <cell r="G92" t="str">
            <v>Retinal detachment</v>
          </cell>
        </row>
        <row r="93">
          <cell r="F93" t="str">
            <v>網膜裂孔</v>
          </cell>
          <cell r="G93" t="str">
            <v>Retinal tear</v>
          </cell>
        </row>
        <row r="94">
          <cell r="F94" t="str">
            <v>網膜血管障害</v>
          </cell>
          <cell r="G94" t="str">
            <v>Retinal vascular disorder</v>
          </cell>
        </row>
        <row r="95">
          <cell r="F95" t="str">
            <v>網膜症</v>
          </cell>
          <cell r="G95" t="str">
            <v>Retinopathy</v>
          </cell>
        </row>
        <row r="96">
          <cell r="F96" t="str">
            <v>強膜障害</v>
          </cell>
          <cell r="G96" t="str">
            <v>Scleral disorder</v>
          </cell>
        </row>
        <row r="97">
          <cell r="F97" t="str">
            <v>ぶどう膜炎</v>
          </cell>
          <cell r="G97" t="str">
            <v>Uveitis</v>
          </cell>
        </row>
        <row r="98">
          <cell r="F98" t="str">
            <v>視覚低下</v>
          </cell>
          <cell r="G98" t="str">
            <v>Vision decreased</v>
          </cell>
        </row>
        <row r="99">
          <cell r="F99" t="str">
            <v>硝子体出血</v>
          </cell>
          <cell r="G99" t="str">
            <v>Vitreous hemorrhage</v>
          </cell>
        </row>
        <row r="100">
          <cell r="F100" t="str">
            <v>流涙</v>
          </cell>
          <cell r="G100" t="str">
            <v>Watering eyes</v>
          </cell>
        </row>
        <row r="101">
          <cell r="F101" t="str">
            <v>眼障害、その他（具体的に記載）</v>
          </cell>
          <cell r="G101" t="str">
            <v>Eye disorders - Other, specify</v>
          </cell>
        </row>
        <row r="102">
          <cell r="F102" t="str">
            <v>胃腸障害</v>
          </cell>
          <cell r="G102" t="str">
            <v>Gastrointestinal disorders</v>
          </cell>
        </row>
        <row r="103">
          <cell r="F103" t="str">
            <v>腹部膨満</v>
          </cell>
          <cell r="G103" t="str">
            <v>Abdominal distension</v>
          </cell>
        </row>
        <row r="104">
          <cell r="F104" t="str">
            <v>腹痛</v>
          </cell>
          <cell r="G104" t="str">
            <v>Abdominal pain</v>
          </cell>
        </row>
        <row r="105">
          <cell r="F105" t="str">
            <v>裂肛</v>
          </cell>
          <cell r="G105" t="str">
            <v>Anal fissure</v>
          </cell>
        </row>
        <row r="106">
          <cell r="F106" t="str">
            <v>痔瘻</v>
          </cell>
          <cell r="G106" t="str">
            <v>Anal fistula</v>
          </cell>
        </row>
        <row r="107">
          <cell r="F107" t="str">
            <v>肛門出血</v>
          </cell>
          <cell r="G107" t="str">
            <v>Anal hemorrhage</v>
          </cell>
        </row>
        <row r="108">
          <cell r="F108" t="str">
            <v>肛門粘膜炎</v>
          </cell>
          <cell r="G108" t="str">
            <v>Anal mucositis</v>
          </cell>
        </row>
        <row r="109">
          <cell r="F109" t="str">
            <v>肛門壊死</v>
          </cell>
          <cell r="G109" t="str">
            <v>Anal necrosis</v>
          </cell>
        </row>
        <row r="110">
          <cell r="F110" t="str">
            <v>肛門痛</v>
          </cell>
          <cell r="G110" t="str">
            <v>Anal pain</v>
          </cell>
        </row>
        <row r="111">
          <cell r="F111" t="str">
            <v>肛門狭窄</v>
          </cell>
          <cell r="G111" t="str">
            <v>Anal stenosis</v>
          </cell>
        </row>
        <row r="112">
          <cell r="F112" t="str">
            <v>肛門潰瘍</v>
          </cell>
          <cell r="G112" t="str">
            <v>Anal ulcer</v>
          </cell>
        </row>
        <row r="113">
          <cell r="F113" t="str">
            <v>腹水</v>
          </cell>
          <cell r="G113" t="str">
            <v>Ascites</v>
          </cell>
        </row>
        <row r="114">
          <cell r="F114" t="str">
            <v>おくび</v>
          </cell>
          <cell r="G114" t="str">
            <v>Belching</v>
          </cell>
        </row>
        <row r="115">
          <cell r="F115" t="str">
            <v>腹部膨満感</v>
          </cell>
          <cell r="G115" t="str">
            <v>Bloating</v>
          </cell>
        </row>
        <row r="116">
          <cell r="F116" t="str">
            <v>盲腸出血</v>
          </cell>
          <cell r="G116" t="str">
            <v>Cecal hemorrhage</v>
          </cell>
        </row>
        <row r="117">
          <cell r="F117" t="str">
            <v>口唇炎</v>
          </cell>
          <cell r="G117" t="str">
            <v>Cheilitis</v>
          </cell>
        </row>
        <row r="118">
          <cell r="F118" t="str">
            <v>乳び性腹水</v>
          </cell>
          <cell r="G118" t="str">
            <v>Chylous ascites</v>
          </cell>
        </row>
        <row r="119">
          <cell r="F119" t="str">
            <v>大腸炎</v>
          </cell>
          <cell r="G119" t="str">
            <v>Colitis</v>
          </cell>
        </row>
        <row r="120">
          <cell r="F120" t="str">
            <v>結腸瘻</v>
          </cell>
          <cell r="G120" t="str">
            <v>Colonic fistula</v>
          </cell>
        </row>
        <row r="121">
          <cell r="F121" t="str">
            <v>結腸出血</v>
          </cell>
          <cell r="G121" t="str">
            <v>Colonic hemorrhage</v>
          </cell>
        </row>
        <row r="122">
          <cell r="F122" t="str">
            <v>結腸閉塞</v>
          </cell>
          <cell r="G122" t="str">
            <v>Colonic obstruction</v>
          </cell>
        </row>
        <row r="123">
          <cell r="F123" t="str">
            <v>結腸穿孔</v>
          </cell>
          <cell r="G123" t="str">
            <v>Colonic perforation</v>
          </cell>
        </row>
        <row r="124">
          <cell r="F124" t="str">
            <v>結腸狭窄</v>
          </cell>
          <cell r="G124" t="str">
            <v>Colonic stenosis</v>
          </cell>
        </row>
        <row r="125">
          <cell r="F125" t="str">
            <v>結腸潰瘍</v>
          </cell>
          <cell r="G125" t="str">
            <v>Colonic ulcer</v>
          </cell>
        </row>
        <row r="126">
          <cell r="F126" t="str">
            <v>便秘</v>
          </cell>
          <cell r="G126" t="str">
            <v>Constipation</v>
          </cell>
        </row>
        <row r="127">
          <cell r="F127" t="str">
            <v>齲歯</v>
          </cell>
          <cell r="G127" t="str">
            <v>Dental caries</v>
          </cell>
        </row>
        <row r="128">
          <cell r="F128" t="str">
            <v>下痢</v>
          </cell>
          <cell r="G128" t="str">
            <v>Diarrhea</v>
          </cell>
        </row>
        <row r="129">
          <cell r="F129" t="str">
            <v>口内乾燥</v>
          </cell>
          <cell r="G129" t="str">
            <v>Dry mouth</v>
          </cell>
        </row>
        <row r="130">
          <cell r="F130" t="str">
            <v>十二指腸瘻</v>
          </cell>
          <cell r="G130" t="str">
            <v>Duodenal fistula</v>
          </cell>
        </row>
        <row r="131">
          <cell r="F131" t="str">
            <v>十二指腸出血</v>
          </cell>
          <cell r="G131" t="str">
            <v>Duodenal hemorrhage</v>
          </cell>
        </row>
        <row r="132">
          <cell r="F132" t="str">
            <v>十二指腸閉塞</v>
          </cell>
          <cell r="G132" t="str">
            <v>Duodenal obstruction</v>
          </cell>
        </row>
        <row r="133">
          <cell r="F133" t="str">
            <v>十二指腸穿孔</v>
          </cell>
          <cell r="G133" t="str">
            <v>Duodenal perforation</v>
          </cell>
        </row>
        <row r="134">
          <cell r="F134" t="str">
            <v>十二指腸狭窄</v>
          </cell>
          <cell r="G134" t="str">
            <v>Duodenal stenosis</v>
          </cell>
        </row>
        <row r="135">
          <cell r="F135" t="str">
            <v>十二指腸潰瘍</v>
          </cell>
          <cell r="G135" t="str">
            <v>Duodenal ulcer</v>
          </cell>
        </row>
        <row r="136">
          <cell r="F136" t="str">
            <v>消化不良</v>
          </cell>
          <cell r="G136" t="str">
            <v>Dyspepsia</v>
          </cell>
        </row>
        <row r="137">
          <cell r="F137" t="str">
            <v>嚥下障害</v>
          </cell>
          <cell r="G137" t="str">
            <v>Dysphagia</v>
          </cell>
        </row>
        <row r="138">
          <cell r="F138" t="str">
            <v>腸炎</v>
          </cell>
          <cell r="G138" t="str">
            <v>Enterocolitis</v>
          </cell>
        </row>
        <row r="139">
          <cell r="F139" t="str">
            <v>腸膀胱瘻</v>
          </cell>
          <cell r="G139" t="str">
            <v>Enterovesical fistula</v>
          </cell>
        </row>
        <row r="140">
          <cell r="F140" t="str">
            <v>食道瘻</v>
          </cell>
          <cell r="G140" t="str">
            <v>Esophageal fistula</v>
          </cell>
        </row>
        <row r="141">
          <cell r="F141" t="str">
            <v>食道出血</v>
          </cell>
          <cell r="G141" t="str">
            <v>Esophageal hemorrhage</v>
          </cell>
        </row>
        <row r="142">
          <cell r="F142" t="str">
            <v>食道壊死</v>
          </cell>
          <cell r="G142" t="str">
            <v>Esophageal necrosis</v>
          </cell>
        </row>
        <row r="143">
          <cell r="F143" t="str">
            <v>食道閉塞症</v>
          </cell>
          <cell r="G143" t="str">
            <v>Esophageal obstruction</v>
          </cell>
        </row>
        <row r="144">
          <cell r="F144" t="str">
            <v>食道痛</v>
          </cell>
          <cell r="G144" t="str">
            <v>Esophageal pain</v>
          </cell>
        </row>
        <row r="145">
          <cell r="F145" t="str">
            <v>食道穿孔</v>
          </cell>
          <cell r="G145" t="str">
            <v>Esophageal perforation</v>
          </cell>
        </row>
        <row r="146">
          <cell r="F146" t="str">
            <v>食道狭窄</v>
          </cell>
          <cell r="G146" t="str">
            <v>Esophageal stenosis</v>
          </cell>
        </row>
        <row r="147">
          <cell r="F147" t="str">
            <v>食道潰瘍</v>
          </cell>
          <cell r="G147" t="str">
            <v>Esophageal ulcer</v>
          </cell>
        </row>
        <row r="148">
          <cell r="F148" t="str">
            <v>食道静脈瘤出血</v>
          </cell>
          <cell r="G148" t="str">
            <v>Esophageal varices hemorrhage</v>
          </cell>
        </row>
        <row r="149">
          <cell r="F149" t="str">
            <v>食道炎</v>
          </cell>
          <cell r="G149" t="str">
            <v>Esophagitis</v>
          </cell>
        </row>
        <row r="150">
          <cell r="F150" t="str">
            <v>便失禁</v>
          </cell>
          <cell r="G150" t="str">
            <v>Fecal incontinence</v>
          </cell>
        </row>
        <row r="151">
          <cell r="F151" t="str">
            <v>鼓腸</v>
          </cell>
          <cell r="G151" t="str">
            <v>Flatulence</v>
          </cell>
        </row>
        <row r="152">
          <cell r="F152" t="str">
            <v>胃瘻</v>
          </cell>
          <cell r="G152" t="str">
            <v>Gastric fistula</v>
          </cell>
        </row>
        <row r="153">
          <cell r="F153" t="str">
            <v>胃出血</v>
          </cell>
          <cell r="G153" t="str">
            <v>Gastric hemorrhage</v>
          </cell>
        </row>
        <row r="154">
          <cell r="F154" t="str">
            <v>胃壊死</v>
          </cell>
          <cell r="G154" t="str">
            <v>Gastric necrosis</v>
          </cell>
        </row>
        <row r="155">
          <cell r="F155" t="str">
            <v>胃穿孔</v>
          </cell>
          <cell r="G155" t="str">
            <v>Gastric perforation</v>
          </cell>
        </row>
        <row r="156">
          <cell r="F156" t="str">
            <v>胃狭窄</v>
          </cell>
          <cell r="G156" t="str">
            <v>Gastric stenosis</v>
          </cell>
        </row>
        <row r="157">
          <cell r="F157" t="str">
            <v>胃潰瘍</v>
          </cell>
          <cell r="G157" t="str">
            <v>Gastric ulcer</v>
          </cell>
        </row>
        <row r="158">
          <cell r="F158" t="str">
            <v>胃炎</v>
          </cell>
          <cell r="G158" t="str">
            <v>Gastritis</v>
          </cell>
        </row>
        <row r="159">
          <cell r="F159" t="str">
            <v>胃食道逆流性疾患</v>
          </cell>
          <cell r="G159" t="str">
            <v>Gastroesophageal reflux disease</v>
          </cell>
        </row>
        <row r="160">
          <cell r="F160" t="str">
            <v>胃腸管瘻</v>
          </cell>
          <cell r="G160" t="str">
            <v>Gastrointestinal fistula</v>
          </cell>
        </row>
        <row r="161">
          <cell r="F161" t="str">
            <v>消化器痛</v>
          </cell>
          <cell r="G161" t="str">
            <v>Gastrointestinal pain</v>
          </cell>
        </row>
        <row r="162">
          <cell r="F162" t="str">
            <v>胃不全麻痺</v>
          </cell>
          <cell r="G162" t="str">
            <v>Gastroparesis</v>
          </cell>
        </row>
        <row r="163">
          <cell r="F163" t="str">
            <v>歯肉痛</v>
          </cell>
          <cell r="G163" t="str">
            <v>Gingival pain</v>
          </cell>
        </row>
        <row r="164">
          <cell r="F164" t="str">
            <v>痔出血</v>
          </cell>
          <cell r="G164" t="str">
            <v>Hemorrhoidal hemorrhage</v>
          </cell>
        </row>
        <row r="165">
          <cell r="F165" t="str">
            <v>痔核</v>
          </cell>
          <cell r="G165" t="str">
            <v>Hemorrhoids</v>
          </cell>
        </row>
        <row r="166">
          <cell r="F166" t="str">
            <v>回腸瘻</v>
          </cell>
          <cell r="G166" t="str">
            <v>Ileal fistula</v>
          </cell>
        </row>
        <row r="167">
          <cell r="F167" t="str">
            <v>回腸出血</v>
          </cell>
          <cell r="G167" t="str">
            <v>Ileal hemorrhage</v>
          </cell>
        </row>
        <row r="168">
          <cell r="F168" t="str">
            <v>回腸閉塞</v>
          </cell>
          <cell r="G168" t="str">
            <v>Ileal obstruction</v>
          </cell>
        </row>
        <row r="169">
          <cell r="F169" t="str">
            <v>回腸穿孔</v>
          </cell>
          <cell r="G169" t="str">
            <v>Ileal perforation</v>
          </cell>
        </row>
        <row r="170">
          <cell r="F170" t="str">
            <v>回腸狭窄</v>
          </cell>
          <cell r="G170" t="str">
            <v>Ileal stenosis</v>
          </cell>
        </row>
        <row r="171">
          <cell r="F171" t="str">
            <v>回腸潰瘍</v>
          </cell>
          <cell r="G171" t="str">
            <v>Ileal ulcer</v>
          </cell>
        </row>
        <row r="172">
          <cell r="F172" t="str">
            <v>イレウス</v>
          </cell>
          <cell r="G172" t="str">
            <v>Ileus</v>
          </cell>
        </row>
        <row r="173">
          <cell r="F173" t="str">
            <v>腹腔内出血</v>
          </cell>
          <cell r="G173" t="str">
            <v>Intra-abdominal hemorrhage</v>
          </cell>
        </row>
        <row r="174">
          <cell r="F174" t="str">
            <v>空腸瘻</v>
          </cell>
          <cell r="G174" t="str">
            <v>Jejunal fistula</v>
          </cell>
        </row>
        <row r="175">
          <cell r="F175" t="str">
            <v>空腸出血</v>
          </cell>
          <cell r="G175" t="str">
            <v>Jejunal hemorrhage</v>
          </cell>
        </row>
        <row r="176">
          <cell r="F176" t="str">
            <v>空腸閉塞</v>
          </cell>
          <cell r="G176" t="str">
            <v>Jejunal obstruction</v>
          </cell>
        </row>
        <row r="177">
          <cell r="F177" t="str">
            <v>空腸穿孔</v>
          </cell>
          <cell r="G177" t="str">
            <v>Jejunal perforation</v>
          </cell>
        </row>
        <row r="178">
          <cell r="F178" t="str">
            <v>空腸狭窄</v>
          </cell>
          <cell r="G178" t="str">
            <v>Jejunal stenosis</v>
          </cell>
        </row>
        <row r="179">
          <cell r="F179" t="str">
            <v>空腸潰瘍</v>
          </cell>
          <cell r="G179" t="str">
            <v>Jejunal ulcer</v>
          </cell>
        </row>
        <row r="180">
          <cell r="F180" t="str">
            <v>口唇痛</v>
          </cell>
          <cell r="G180" t="str">
            <v>Lip pain</v>
          </cell>
        </row>
        <row r="181">
          <cell r="F181" t="str">
            <v>下部消化管出血</v>
          </cell>
          <cell r="G181" t="str">
            <v>Lower gastrointestinal hemorrhage</v>
          </cell>
        </row>
        <row r="182">
          <cell r="F182" t="str">
            <v>吸収不良</v>
          </cell>
          <cell r="G182" t="str">
            <v>Malabsorption</v>
          </cell>
        </row>
        <row r="183">
          <cell r="F183" t="str">
            <v>口腔粘膜炎</v>
          </cell>
          <cell r="G183" t="str">
            <v>Mucositis oral</v>
          </cell>
        </row>
        <row r="184">
          <cell r="F184" t="str">
            <v>悪心</v>
          </cell>
          <cell r="G184" t="str">
            <v>Nausea</v>
          </cell>
        </row>
        <row r="185">
          <cell r="F185" t="str">
            <v>胃閉塞</v>
          </cell>
          <cell r="G185" t="str">
            <v>Obstruction gastric</v>
          </cell>
        </row>
        <row r="186">
          <cell r="F186" t="str">
            <v>口腔瘻</v>
          </cell>
          <cell r="G186" t="str">
            <v>Oral cavity fistula</v>
          </cell>
        </row>
        <row r="187">
          <cell r="F187" t="str">
            <v>口腔知覚不全</v>
          </cell>
          <cell r="G187" t="str">
            <v>Oral dysesthesia</v>
          </cell>
        </row>
        <row r="188">
          <cell r="F188" t="str">
            <v>口腔内出血</v>
          </cell>
          <cell r="G188" t="str">
            <v>Oral hemorrhage</v>
          </cell>
        </row>
        <row r="189">
          <cell r="F189" t="str">
            <v>口腔内痛</v>
          </cell>
          <cell r="G189" t="str">
            <v>Oral pain</v>
          </cell>
        </row>
        <row r="190">
          <cell r="F190" t="str">
            <v>膵管狭窄</v>
          </cell>
          <cell r="G190" t="str">
            <v>Pancreatic duct stenosis</v>
          </cell>
        </row>
        <row r="191">
          <cell r="F191" t="str">
            <v>膵瘻</v>
          </cell>
          <cell r="G191" t="str">
            <v>Pancreatic fistula</v>
          </cell>
        </row>
        <row r="192">
          <cell r="F192" t="str">
            <v>膵臓出血</v>
          </cell>
          <cell r="G192" t="str">
            <v>Pancreatic hemorrhage</v>
          </cell>
        </row>
        <row r="193">
          <cell r="F193" t="str">
            <v>膵壊死</v>
          </cell>
          <cell r="G193" t="str">
            <v>Pancreatic necrosis</v>
          </cell>
        </row>
        <row r="194">
          <cell r="F194" t="str">
            <v>膵炎</v>
          </cell>
          <cell r="G194" t="str">
            <v>Pancreatitis</v>
          </cell>
        </row>
        <row r="195">
          <cell r="F195" t="str">
            <v>歯周病</v>
          </cell>
          <cell r="G195" t="str">
            <v>Periodontal disease</v>
          </cell>
        </row>
        <row r="196">
          <cell r="F196" t="str">
            <v>腹膜壊死</v>
          </cell>
          <cell r="G196" t="str">
            <v>Peritoneal necrosis</v>
          </cell>
        </row>
        <row r="197">
          <cell r="F197" t="str">
            <v>直腸炎</v>
          </cell>
          <cell r="G197" t="str">
            <v>Proctitis</v>
          </cell>
        </row>
        <row r="198">
          <cell r="F198" t="str">
            <v>直腸裂</v>
          </cell>
          <cell r="G198" t="str">
            <v>Rectal fissure</v>
          </cell>
        </row>
        <row r="199">
          <cell r="F199" t="str">
            <v>直腸瘻</v>
          </cell>
          <cell r="G199" t="str">
            <v>Rectal fistula</v>
          </cell>
        </row>
        <row r="200">
          <cell r="F200" t="str">
            <v>直腸出血</v>
          </cell>
          <cell r="G200" t="str">
            <v>Rectal hemorrhage</v>
          </cell>
        </row>
        <row r="201">
          <cell r="F201" t="str">
            <v>直腸粘膜炎</v>
          </cell>
          <cell r="G201" t="str">
            <v>Rectal mucositis</v>
          </cell>
        </row>
        <row r="202">
          <cell r="F202" t="str">
            <v>直腸壊死</v>
          </cell>
          <cell r="G202" t="str">
            <v>Rectal necrosis</v>
          </cell>
        </row>
        <row r="203">
          <cell r="F203" t="str">
            <v>直腸閉塞</v>
          </cell>
          <cell r="G203" t="str">
            <v>Rectal obstruction</v>
          </cell>
        </row>
        <row r="204">
          <cell r="F204" t="str">
            <v>直腸痛</v>
          </cell>
          <cell r="G204" t="str">
            <v>Rectal pain</v>
          </cell>
        </row>
        <row r="205">
          <cell r="F205" t="str">
            <v>直腸穿孔</v>
          </cell>
          <cell r="G205" t="str">
            <v>Rectal perforation</v>
          </cell>
        </row>
        <row r="206">
          <cell r="F206" t="str">
            <v>直腸狭窄</v>
          </cell>
          <cell r="G206" t="str">
            <v>Rectal stenosis</v>
          </cell>
        </row>
        <row r="207">
          <cell r="F207" t="str">
            <v>直腸潰瘍</v>
          </cell>
          <cell r="G207" t="str">
            <v>Rectal ulcer</v>
          </cell>
        </row>
        <row r="208">
          <cell r="F208" t="str">
            <v>後腹膜出血</v>
          </cell>
          <cell r="G208" t="str">
            <v>Retroperitoneal hemorrhage</v>
          </cell>
        </row>
        <row r="209">
          <cell r="F209" t="str">
            <v>唾液管の炎症</v>
          </cell>
          <cell r="G209" t="str">
            <v>Salivary duct inflammation</v>
          </cell>
        </row>
        <row r="210">
          <cell r="F210" t="str">
            <v>唾液腺瘻</v>
          </cell>
          <cell r="G210" t="str">
            <v>Salivary gland fistula</v>
          </cell>
        </row>
        <row r="211">
          <cell r="F211" t="str">
            <v>小腸粘膜炎</v>
          </cell>
          <cell r="G211" t="str">
            <v>Small intestinal mucositis</v>
          </cell>
        </row>
        <row r="212">
          <cell r="F212" t="str">
            <v>小腸閉塞</v>
          </cell>
          <cell r="G212" t="str">
            <v>Small intestinal obstruction</v>
          </cell>
        </row>
        <row r="213">
          <cell r="F213" t="str">
            <v>小腸穿孔</v>
          </cell>
          <cell r="G213" t="str">
            <v>Small intestinal perforation</v>
          </cell>
        </row>
        <row r="214">
          <cell r="F214" t="str">
            <v>小腸狭窄</v>
          </cell>
          <cell r="G214" t="str">
            <v>Small intestinal stenosis</v>
          </cell>
        </row>
        <row r="215">
          <cell r="F215" t="str">
            <v>小腸潰瘍</v>
          </cell>
          <cell r="G215" t="str">
            <v>Small intestine ulcer</v>
          </cell>
        </row>
        <row r="216">
          <cell r="F216" t="str">
            <v>胃痛</v>
          </cell>
          <cell r="G216" t="str">
            <v>Stomach pain</v>
          </cell>
        </row>
        <row r="217">
          <cell r="F217" t="str">
            <v>歯の発育障害</v>
          </cell>
          <cell r="G217" t="str">
            <v>Tooth development disorder</v>
          </cell>
        </row>
        <row r="218">
          <cell r="F218" t="str">
            <v>歯の変色</v>
          </cell>
          <cell r="G218" t="str">
            <v>Tooth discoloration</v>
          </cell>
        </row>
        <row r="219">
          <cell r="F219" t="str">
            <v>歯痛</v>
          </cell>
          <cell r="G219" t="str">
            <v>Toothache</v>
          </cell>
        </row>
        <row r="220">
          <cell r="F220" t="str">
            <v>盲腸炎</v>
          </cell>
          <cell r="G220" t="str">
            <v>Typhlitis</v>
          </cell>
        </row>
        <row r="221">
          <cell r="F221" t="str">
            <v>上部消化管出血</v>
          </cell>
          <cell r="G221" t="str">
            <v>Upper gastrointestinal hemorrhage</v>
          </cell>
        </row>
        <row r="222">
          <cell r="F222" t="str">
            <v>内臓動脈虚血</v>
          </cell>
          <cell r="G222" t="str">
            <v>Visceral arterial ischemia</v>
          </cell>
        </row>
        <row r="223">
          <cell r="F223" t="str">
            <v>嘔吐</v>
          </cell>
          <cell r="G223" t="str">
            <v>Vomiting</v>
          </cell>
        </row>
        <row r="224">
          <cell r="F224" t="str">
            <v>胃腸障害、その他（具体的に記載）</v>
          </cell>
          <cell r="G224" t="str">
            <v>Gastrointestinal disorders - Other, specify</v>
          </cell>
        </row>
        <row r="225">
          <cell r="F225" t="str">
            <v>一般・全身障害および投与部位の状態</v>
          </cell>
          <cell r="G225" t="str">
            <v>General disorders and administration site conditions</v>
          </cell>
        </row>
        <row r="226">
          <cell r="F226" t="str">
            <v>悪寒</v>
          </cell>
          <cell r="G226" t="str">
            <v>Chills</v>
          </cell>
        </row>
        <row r="227">
          <cell r="F227" t="str">
            <v>新生児死亡</v>
          </cell>
          <cell r="G227" t="str">
            <v>Death neonatal</v>
          </cell>
        </row>
        <row r="228">
          <cell r="F228" t="str">
            <v>死亡NOS</v>
          </cell>
          <cell r="G228" t="str">
            <v>Death NOS</v>
          </cell>
        </row>
        <row r="229">
          <cell r="F229" t="str">
            <v>疾患進行</v>
          </cell>
          <cell r="G229" t="str">
            <v>Disease progression</v>
          </cell>
        </row>
        <row r="230">
          <cell r="F230" t="str">
            <v>顔面浮腫</v>
          </cell>
          <cell r="G230" t="str">
            <v>Edema face</v>
          </cell>
        </row>
        <row r="231">
          <cell r="F231" t="str">
            <v>四肢浮腫</v>
          </cell>
          <cell r="G231" t="str">
            <v>Edema limbs</v>
          </cell>
        </row>
        <row r="232">
          <cell r="F232" t="str">
            <v>体幹浮腫</v>
          </cell>
          <cell r="G232" t="str">
            <v>Edema trunk</v>
          </cell>
        </row>
        <row r="233">
          <cell r="F233" t="str">
            <v>顔面痛</v>
          </cell>
          <cell r="G233" t="str">
            <v>Facial pain</v>
          </cell>
        </row>
        <row r="234">
          <cell r="F234" t="str">
            <v>疲労</v>
          </cell>
          <cell r="G234" t="str">
            <v>Fatigue</v>
          </cell>
        </row>
        <row r="235">
          <cell r="F235" t="str">
            <v>発熱</v>
          </cell>
          <cell r="G235" t="str">
            <v>Fever</v>
          </cell>
        </row>
        <row r="236">
          <cell r="F236" t="str">
            <v>インフルエンザ様症状</v>
          </cell>
          <cell r="G236" t="str">
            <v>Flu like symptoms</v>
          </cell>
        </row>
        <row r="237">
          <cell r="F237" t="str">
            <v>歩行障害</v>
          </cell>
          <cell r="G237" t="str">
            <v>Gait disturbance</v>
          </cell>
        </row>
        <row r="238">
          <cell r="F238" t="str">
            <v>全身性浮腫</v>
          </cell>
          <cell r="G238" t="str">
            <v>Generalized edema</v>
          </cell>
        </row>
        <row r="239">
          <cell r="F239" t="str">
            <v>低体温</v>
          </cell>
          <cell r="G239" t="str">
            <v>Hypothermia</v>
          </cell>
        </row>
        <row r="240">
          <cell r="F240" t="str">
            <v>注入部位血管外漏出</v>
          </cell>
          <cell r="G240" t="str">
            <v>Infusion site extravasation</v>
          </cell>
        </row>
        <row r="241">
          <cell r="F241" t="str">
            <v>注射部位反応</v>
          </cell>
          <cell r="G241" t="str">
            <v>Injection site reaction</v>
          </cell>
        </row>
        <row r="242">
          <cell r="F242" t="str">
            <v>限局性浮腫</v>
          </cell>
          <cell r="G242" t="str">
            <v>Localized edema</v>
          </cell>
        </row>
        <row r="243">
          <cell r="F243" t="str">
            <v>倦怠感</v>
          </cell>
          <cell r="G243" t="str">
            <v>Malaise</v>
          </cell>
        </row>
        <row r="244">
          <cell r="F244" t="str">
            <v>多臓器不全</v>
          </cell>
          <cell r="G244" t="str">
            <v>Multi-organ failure</v>
          </cell>
        </row>
        <row r="245">
          <cell r="F245" t="str">
            <v>頚部浮腫</v>
          </cell>
          <cell r="G245" t="str">
            <v>Neck edema</v>
          </cell>
        </row>
        <row r="246">
          <cell r="F246" t="str">
            <v>非心臓性胸痛</v>
          </cell>
          <cell r="G246" t="str">
            <v>Non-cardiac chest pain</v>
          </cell>
        </row>
        <row r="247">
          <cell r="F247" t="str">
            <v>疼痛</v>
          </cell>
          <cell r="G247" t="str">
            <v>Pain</v>
          </cell>
        </row>
        <row r="248">
          <cell r="F248" t="str">
            <v>突然死NOS</v>
          </cell>
          <cell r="G248" t="str">
            <v>Sudden death NOS</v>
          </cell>
        </row>
        <row r="249">
          <cell r="F249" t="str">
            <v>ワクチン接種部位リンパ節腫脹</v>
          </cell>
          <cell r="G249" t="str">
            <v>Vaccination site lymphadenopathy</v>
          </cell>
        </row>
        <row r="250">
          <cell r="F250" t="str">
            <v>一般・全身障害および投与部位の状態、その他（具体的に記載）</v>
          </cell>
          <cell r="G250" t="str">
            <v>General disorders and administration site conditions - Other, specify</v>
          </cell>
        </row>
        <row r="251">
          <cell r="F251" t="str">
            <v>肝胆道系障害</v>
          </cell>
          <cell r="G251" t="str">
            <v>Hepatobiliary disorders</v>
          </cell>
        </row>
        <row r="252">
          <cell r="F252" t="str">
            <v>胆管狭窄</v>
          </cell>
          <cell r="G252" t="str">
            <v>Bile duct stenosis</v>
          </cell>
        </row>
        <row r="253">
          <cell r="F253" t="str">
            <v>胆管瘻</v>
          </cell>
          <cell r="G253" t="str">
            <v>Biliary fistula</v>
          </cell>
        </row>
        <row r="254">
          <cell r="F254" t="str">
            <v>バッドキアリ症候群</v>
          </cell>
          <cell r="G254" t="str">
            <v>Budd-Chiari syndrome</v>
          </cell>
        </row>
        <row r="255">
          <cell r="F255" t="str">
            <v>胆嚢炎</v>
          </cell>
          <cell r="G255" t="str">
            <v>Cholecystitis</v>
          </cell>
        </row>
        <row r="256">
          <cell r="F256" t="str">
            <v>胆嚢瘻</v>
          </cell>
          <cell r="G256" t="str">
            <v>Gallbladder fistula</v>
          </cell>
        </row>
        <row r="257">
          <cell r="F257" t="str">
            <v>胆嚢壊死</v>
          </cell>
          <cell r="G257" t="str">
            <v>Gallbladder necrosis</v>
          </cell>
        </row>
        <row r="258">
          <cell r="F258" t="str">
            <v>胆嚢閉塞</v>
          </cell>
          <cell r="G258" t="str">
            <v>Gallbladder obstruction</v>
          </cell>
        </row>
        <row r="259">
          <cell r="F259" t="str">
            <v>胆嚢痛</v>
          </cell>
          <cell r="G259" t="str">
            <v>Gallbladder pain</v>
          </cell>
        </row>
        <row r="260">
          <cell r="F260" t="str">
            <v>胆嚢穿孔</v>
          </cell>
          <cell r="G260" t="str">
            <v>Gallbladder perforation</v>
          </cell>
        </row>
        <row r="261">
          <cell r="F261" t="str">
            <v>肝不全</v>
          </cell>
          <cell r="G261" t="str">
            <v>Hepatic failure</v>
          </cell>
        </row>
        <row r="262">
          <cell r="F262" t="str">
            <v>肝出血</v>
          </cell>
          <cell r="G262" t="str">
            <v>Hepatic hemorrhage</v>
          </cell>
        </row>
        <row r="263">
          <cell r="F263" t="str">
            <v>肝壊死</v>
          </cell>
          <cell r="G263" t="str">
            <v>Hepatic necrosis</v>
          </cell>
        </row>
        <row r="264">
          <cell r="F264" t="str">
            <v>肝臓痛</v>
          </cell>
          <cell r="G264" t="str">
            <v>Hepatic pain</v>
          </cell>
        </row>
        <row r="265">
          <cell r="F265" t="str">
            <v>胆管穿孔</v>
          </cell>
          <cell r="G265" t="str">
            <v>Perforation bile duct</v>
          </cell>
        </row>
        <row r="266">
          <cell r="F266" t="str">
            <v>門脈圧亢進症</v>
          </cell>
          <cell r="G266" t="str">
            <v>Portal hypertension</v>
          </cell>
        </row>
        <row r="267">
          <cell r="F267" t="str">
            <v>門脈血栓症</v>
          </cell>
          <cell r="G267" t="str">
            <v>Portal vein thrombosis</v>
          </cell>
        </row>
        <row r="268">
          <cell r="F268" t="str">
            <v>類洞閉塞症候群</v>
          </cell>
          <cell r="G268" t="str">
            <v>Sinusoidal obstruction syndrome</v>
          </cell>
        </row>
        <row r="269">
          <cell r="F269" t="str">
            <v>肝胆道系障害、その他（具体的に記載）</v>
          </cell>
          <cell r="G269" t="str">
            <v>Hepatobiliary disorders - Other, specify</v>
          </cell>
        </row>
        <row r="270">
          <cell r="F270" t="str">
            <v>免疫系障害</v>
          </cell>
          <cell r="G270" t="str">
            <v>Immune system disorders</v>
          </cell>
        </row>
        <row r="271">
          <cell r="F271" t="str">
            <v>アレルギー反応</v>
          </cell>
          <cell r="G271" t="str">
            <v>Allergic reaction</v>
          </cell>
        </row>
        <row r="272">
          <cell r="F272" t="str">
            <v>アナフィラキシー</v>
          </cell>
          <cell r="G272" t="str">
            <v>Anaphylaxis</v>
          </cell>
        </row>
        <row r="273">
          <cell r="F273" t="str">
            <v>自己免疫障害</v>
          </cell>
          <cell r="G273" t="str">
            <v>Autoimmune disorder</v>
          </cell>
        </row>
        <row r="274">
          <cell r="F274" t="str">
            <v>サイトカイン放出症候群</v>
          </cell>
          <cell r="G274" t="str">
            <v>Cytokine release syndrome</v>
          </cell>
        </row>
        <row r="275">
          <cell r="F275" t="str">
            <v>血清病</v>
          </cell>
          <cell r="G275" t="str">
            <v>Serum sickness</v>
          </cell>
        </row>
        <row r="276">
          <cell r="F276" t="str">
            <v>免疫系障害、その他（具体的に記載）</v>
          </cell>
          <cell r="G276" t="str">
            <v>Immune system disorders - Other, specify</v>
          </cell>
        </row>
        <row r="277">
          <cell r="F277" t="str">
            <v>感染症および寄生虫症</v>
          </cell>
          <cell r="G277" t="str">
            <v>Infections and infestations</v>
          </cell>
        </row>
        <row r="278">
          <cell r="F278" t="str">
            <v>腹部感染</v>
          </cell>
          <cell r="G278" t="str">
            <v>Abdominal infection</v>
          </cell>
        </row>
        <row r="279">
          <cell r="F279" t="str">
            <v>肛門直腸感染</v>
          </cell>
          <cell r="G279" t="str">
            <v>Anorectal infection</v>
          </cell>
        </row>
        <row r="280">
          <cell r="F280" t="str">
            <v>虫垂炎</v>
          </cell>
          <cell r="G280" t="str">
            <v>Appendicitis</v>
          </cell>
        </row>
        <row r="281">
          <cell r="F281" t="str">
            <v>穿孔性虫垂炎</v>
          </cell>
          <cell r="G281" t="str">
            <v>Appendicitis perforated</v>
          </cell>
        </row>
        <row r="282">
          <cell r="F282" t="str">
            <v>感染性動脈炎</v>
          </cell>
          <cell r="G282" t="str">
            <v>Arteritis infective</v>
          </cell>
        </row>
        <row r="283">
          <cell r="F283" t="str">
            <v>菌血症</v>
          </cell>
          <cell r="G283" t="str">
            <v>Bacteremia</v>
          </cell>
        </row>
        <row r="284">
          <cell r="F284" t="str">
            <v>胆道感染</v>
          </cell>
          <cell r="G284" t="str">
            <v>Biliary tract infection</v>
          </cell>
        </row>
        <row r="285">
          <cell r="F285" t="str">
            <v>膀胱感染</v>
          </cell>
          <cell r="G285" t="str">
            <v>Bladder infection</v>
          </cell>
        </row>
        <row r="286">
          <cell r="F286" t="str">
            <v>骨感染</v>
          </cell>
          <cell r="G286" t="str">
            <v>Bone infection</v>
          </cell>
        </row>
        <row r="287">
          <cell r="F287" t="str">
            <v>乳房感染</v>
          </cell>
          <cell r="G287" t="str">
            <v>Breast infection</v>
          </cell>
        </row>
        <row r="288">
          <cell r="F288" t="str">
            <v>気管支感染</v>
          </cell>
          <cell r="G288" t="str">
            <v>Bronchial infection</v>
          </cell>
        </row>
        <row r="289">
          <cell r="F289" t="str">
            <v>カテーテル関連感染</v>
          </cell>
          <cell r="G289" t="str">
            <v>Catheter related infection</v>
          </cell>
        </row>
        <row r="290">
          <cell r="F290" t="str">
            <v>盲腸感染</v>
          </cell>
          <cell r="G290" t="str">
            <v>Cecal infection</v>
          </cell>
        </row>
        <row r="291">
          <cell r="F291" t="str">
            <v>感染性子宮頚管炎</v>
          </cell>
          <cell r="G291" t="str">
            <v>Cervicitis infection</v>
          </cell>
        </row>
        <row r="292">
          <cell r="F292" t="str">
            <v>結膜炎</v>
          </cell>
          <cell r="G292" t="str">
            <v>Conjunctivitis</v>
          </cell>
        </row>
        <row r="293">
          <cell r="F293" t="str">
            <v>感染性結膜炎</v>
          </cell>
          <cell r="G293" t="str">
            <v>Conjunctivitis infective</v>
          </cell>
        </row>
        <row r="294">
          <cell r="F294" t="str">
            <v>角膜感染</v>
          </cell>
          <cell r="G294" t="str">
            <v>Corneal infection</v>
          </cell>
        </row>
        <row r="295">
          <cell r="F295" t="str">
            <v>脳神経感染</v>
          </cell>
          <cell r="G295" t="str">
            <v>Cranial nerve infection</v>
          </cell>
        </row>
        <row r="296">
          <cell r="F296" t="str">
            <v>サイトメガロウイルス感染再燃</v>
          </cell>
          <cell r="G296" t="str">
            <v>Cytomegalovirus infection reactivation</v>
          </cell>
        </row>
        <row r="297">
          <cell r="F297" t="str">
            <v>医療機器関連感染</v>
          </cell>
          <cell r="G297" t="str">
            <v>Device related infection</v>
          </cell>
        </row>
        <row r="298">
          <cell r="F298" t="str">
            <v>十二指腸感染</v>
          </cell>
          <cell r="G298" t="str">
            <v>Duodenal infection</v>
          </cell>
        </row>
        <row r="299">
          <cell r="F299" t="str">
            <v>感染性脳炎</v>
          </cell>
          <cell r="G299" t="str">
            <v>Encephalitis infection</v>
          </cell>
        </row>
        <row r="300">
          <cell r="F300" t="str">
            <v>感染性脳脊髄炎</v>
          </cell>
          <cell r="G300" t="str">
            <v>Encephalomyelitis infection</v>
          </cell>
        </row>
        <row r="301">
          <cell r="F301" t="str">
            <v>感染性心内膜炎</v>
          </cell>
          <cell r="G301" t="str">
            <v>Endocarditis infective</v>
          </cell>
        </row>
        <row r="302">
          <cell r="F302" t="str">
            <v>眼内炎</v>
          </cell>
          <cell r="G302" t="str">
            <v>Endophthalmitis</v>
          </cell>
        </row>
        <row r="303">
          <cell r="F303" t="str">
            <v>感染性小腸結腸炎</v>
          </cell>
          <cell r="G303" t="str">
            <v>Enterocolitis infectious</v>
          </cell>
        </row>
        <row r="304">
          <cell r="F304" t="str">
            <v>エプスタイン・バーウイルス感染再燃</v>
          </cell>
          <cell r="G304" t="str">
            <v>Epstein-Barr virus infection reactivation</v>
          </cell>
        </row>
        <row r="305">
          <cell r="F305" t="str">
            <v>食道感染</v>
          </cell>
          <cell r="G305" t="str">
            <v>Esophageal infection</v>
          </cell>
        </row>
        <row r="306">
          <cell r="F306" t="str">
            <v>眼感染</v>
          </cell>
          <cell r="G306" t="str">
            <v>Eye infection</v>
          </cell>
        </row>
        <row r="307">
          <cell r="F307" t="str">
            <v>毛包炎</v>
          </cell>
          <cell r="G307" t="str">
            <v>Folliculitis</v>
          </cell>
        </row>
        <row r="308">
          <cell r="F308" t="str">
            <v>真菌血症</v>
          </cell>
          <cell r="G308" t="str">
            <v>Fungemia</v>
          </cell>
        </row>
        <row r="309">
          <cell r="F309" t="str">
            <v>胆嚢感染</v>
          </cell>
          <cell r="G309" t="str">
            <v>Gallbladder infection</v>
          </cell>
        </row>
        <row r="310">
          <cell r="F310" t="str">
            <v>歯肉感染</v>
          </cell>
          <cell r="G310" t="str">
            <v>Gum infection</v>
          </cell>
        </row>
        <row r="311">
          <cell r="F311" t="str">
            <v>肝感染</v>
          </cell>
          <cell r="G311" t="str">
            <v>Hepatic infection</v>
          </cell>
        </row>
        <row r="312">
          <cell r="F312" t="str">
            <v>Ｂ型肝炎再活性化</v>
          </cell>
          <cell r="G312" t="str">
            <v>Hepatitis B reactivation</v>
          </cell>
        </row>
        <row r="313">
          <cell r="F313" t="str">
            <v>ウイルス性肝炎</v>
          </cell>
          <cell r="G313" t="str">
            <v>Hepatitis viral</v>
          </cell>
        </row>
        <row r="314">
          <cell r="F314" t="str">
            <v>単純ヘルペス再燃</v>
          </cell>
          <cell r="G314" t="str">
            <v>Herpes simplex reactivation</v>
          </cell>
        </row>
        <row r="315">
          <cell r="F315" t="str">
            <v>感染性筋炎</v>
          </cell>
          <cell r="G315" t="str">
            <v>Infective myositis</v>
          </cell>
        </row>
        <row r="316">
          <cell r="F316" t="str">
            <v>関節の感染</v>
          </cell>
          <cell r="G316" t="str">
            <v>Joint infection</v>
          </cell>
        </row>
        <row r="317">
          <cell r="F317" t="str">
            <v>腎感染</v>
          </cell>
          <cell r="G317" t="str">
            <v>Kidney infection</v>
          </cell>
        </row>
        <row r="318">
          <cell r="F318" t="str">
            <v>喉頭炎</v>
          </cell>
          <cell r="G318" t="str">
            <v>Laryngitis</v>
          </cell>
        </row>
        <row r="319">
          <cell r="F319" t="str">
            <v>口唇感染</v>
          </cell>
          <cell r="G319" t="str">
            <v>Lip infection</v>
          </cell>
        </row>
        <row r="320">
          <cell r="F320" t="str">
            <v>肺感染</v>
          </cell>
          <cell r="G320" t="str">
            <v>Lung infection</v>
          </cell>
        </row>
        <row r="321">
          <cell r="F321" t="str">
            <v>リンパ節感染</v>
          </cell>
          <cell r="G321" t="str">
            <v>Lymph gland infection</v>
          </cell>
        </row>
        <row r="322">
          <cell r="F322" t="str">
            <v>縦隔感染</v>
          </cell>
          <cell r="G322" t="str">
            <v>Mediastinal infection</v>
          </cell>
        </row>
        <row r="323">
          <cell r="F323" t="str">
            <v>髄膜炎</v>
          </cell>
          <cell r="G323" t="str">
            <v>Meningitis</v>
          </cell>
        </row>
        <row r="324">
          <cell r="F324" t="str">
            <v>粘膜感染</v>
          </cell>
          <cell r="G324" t="str">
            <v>Mucosal infection</v>
          </cell>
        </row>
        <row r="325">
          <cell r="F325" t="str">
            <v>脊髄炎</v>
          </cell>
          <cell r="G325" t="str">
            <v>Myelitis</v>
          </cell>
        </row>
        <row r="326">
          <cell r="F326" t="str">
            <v>爪感染</v>
          </cell>
          <cell r="G326" t="str">
            <v>Nail infection</v>
          </cell>
        </row>
        <row r="327">
          <cell r="F327" t="str">
            <v>外耳炎</v>
          </cell>
          <cell r="G327" t="str">
            <v>Otitis externa</v>
          </cell>
        </row>
        <row r="328">
          <cell r="F328" t="str">
            <v>中耳炎</v>
          </cell>
          <cell r="G328" t="str">
            <v>Otitis media</v>
          </cell>
        </row>
        <row r="329">
          <cell r="F329" t="str">
            <v>卵巣感染</v>
          </cell>
          <cell r="G329" t="str">
            <v>Ovarian infection</v>
          </cell>
        </row>
        <row r="330">
          <cell r="F330" t="str">
            <v>膵感染</v>
          </cell>
          <cell r="G330" t="str">
            <v>Pancreas infection</v>
          </cell>
        </row>
        <row r="331">
          <cell r="F331" t="str">
            <v>丘疹膿疱性皮疹</v>
          </cell>
          <cell r="G331" t="str">
            <v>Papulopustular rash</v>
          </cell>
        </row>
        <row r="332">
          <cell r="F332" t="str">
            <v>爪囲炎</v>
          </cell>
          <cell r="G332" t="str">
            <v>Paronychia</v>
          </cell>
        </row>
        <row r="333">
          <cell r="F333" t="str">
            <v>骨盤内感染</v>
          </cell>
          <cell r="G333" t="str">
            <v>Pelvic infection</v>
          </cell>
        </row>
        <row r="334">
          <cell r="F334" t="str">
            <v>陰茎感染</v>
          </cell>
          <cell r="G334" t="str">
            <v>Penile infection</v>
          </cell>
        </row>
        <row r="335">
          <cell r="F335" t="str">
            <v>眼窩周囲感染</v>
          </cell>
          <cell r="G335" t="str">
            <v>Periorbital infection</v>
          </cell>
        </row>
        <row r="336">
          <cell r="F336" t="str">
            <v>末梢神経感染</v>
          </cell>
          <cell r="G336" t="str">
            <v>Peripheral nerve infection</v>
          </cell>
        </row>
        <row r="337">
          <cell r="F337" t="str">
            <v>腹膜感染</v>
          </cell>
          <cell r="G337" t="str">
            <v>Peritoneal infection</v>
          </cell>
        </row>
        <row r="338">
          <cell r="F338" t="str">
            <v>咽頭炎</v>
          </cell>
          <cell r="G338" t="str">
            <v>Pharyngitis</v>
          </cell>
        </row>
        <row r="339">
          <cell r="F339" t="str">
            <v>感染性静脈炎</v>
          </cell>
          <cell r="G339" t="str">
            <v>Phlebitis infective</v>
          </cell>
        </row>
        <row r="340">
          <cell r="F340" t="str">
            <v>胸膜感染</v>
          </cell>
          <cell r="G340" t="str">
            <v>Pleural infection</v>
          </cell>
        </row>
        <row r="341">
          <cell r="F341" t="str">
            <v>前立腺感染</v>
          </cell>
          <cell r="G341" t="str">
            <v>Prostate infection</v>
          </cell>
        </row>
        <row r="342">
          <cell r="F342" t="str">
            <v>膿疱性皮疹</v>
          </cell>
          <cell r="G342" t="str">
            <v>Rash pustular</v>
          </cell>
        </row>
        <row r="343">
          <cell r="F343" t="str">
            <v>感染性鼻炎</v>
          </cell>
          <cell r="G343" t="str">
            <v>Rhinitis infective</v>
          </cell>
        </row>
        <row r="344">
          <cell r="F344" t="str">
            <v>唾液腺感染</v>
          </cell>
          <cell r="G344" t="str">
            <v>Salivary gland infection</v>
          </cell>
        </row>
        <row r="345">
          <cell r="F345" t="str">
            <v>陰嚢感染</v>
          </cell>
          <cell r="G345" t="str">
            <v>Scrotal infection</v>
          </cell>
        </row>
        <row r="346">
          <cell r="F346" t="str">
            <v>敗血症</v>
          </cell>
          <cell r="G346" t="str">
            <v>Sepsis</v>
          </cell>
        </row>
        <row r="347">
          <cell r="F347" t="str">
            <v>帯状疱疹</v>
          </cell>
          <cell r="G347" t="str">
            <v>Shingles</v>
          </cell>
        </row>
        <row r="348">
          <cell r="F348" t="str">
            <v>副鼻腔炎</v>
          </cell>
          <cell r="G348" t="str">
            <v>Sinusitis</v>
          </cell>
        </row>
        <row r="349">
          <cell r="F349" t="str">
            <v>皮膚感染</v>
          </cell>
          <cell r="G349" t="str">
            <v>Skin infection</v>
          </cell>
        </row>
        <row r="350">
          <cell r="F350" t="str">
            <v>小腸感染</v>
          </cell>
          <cell r="G350" t="str">
            <v>Small intestine infection</v>
          </cell>
        </row>
        <row r="351">
          <cell r="F351" t="str">
            <v>軟部組織感染</v>
          </cell>
          <cell r="G351" t="str">
            <v>Soft tissue infection</v>
          </cell>
        </row>
        <row r="352">
          <cell r="F352" t="str">
            <v>脾感染</v>
          </cell>
          <cell r="G352" t="str">
            <v>Splenic infection</v>
          </cell>
        </row>
        <row r="353">
          <cell r="F353" t="str">
            <v>ストーマ部感染</v>
          </cell>
          <cell r="G353" t="str">
            <v>Stoma site infection</v>
          </cell>
        </row>
        <row r="354">
          <cell r="F354" t="str">
            <v>カンジダ症</v>
          </cell>
          <cell r="G354" t="str">
            <v>Thrush</v>
          </cell>
        </row>
        <row r="355">
          <cell r="F355" t="str">
            <v>歯感染</v>
          </cell>
          <cell r="G355" t="str">
            <v>Tooth infection</v>
          </cell>
        </row>
        <row r="356">
          <cell r="F356" t="str">
            <v>気管炎</v>
          </cell>
          <cell r="G356" t="str">
            <v>Tracheitis</v>
          </cell>
        </row>
        <row r="357">
          <cell r="F357" t="str">
            <v>上気道感染</v>
          </cell>
          <cell r="G357" t="str">
            <v>Upper respiratory infection</v>
          </cell>
        </row>
        <row r="358">
          <cell r="F358" t="str">
            <v>尿道感染</v>
          </cell>
          <cell r="G358" t="str">
            <v>Urethral infection</v>
          </cell>
        </row>
        <row r="359">
          <cell r="F359" t="str">
            <v>尿路感染</v>
          </cell>
          <cell r="G359" t="str">
            <v>Urinary tract infection</v>
          </cell>
        </row>
        <row r="360">
          <cell r="F360" t="str">
            <v>子宮感染</v>
          </cell>
          <cell r="G360" t="str">
            <v>Uterine infection</v>
          </cell>
        </row>
        <row r="361">
          <cell r="F361" t="str">
            <v>腟感染</v>
          </cell>
          <cell r="G361" t="str">
            <v>Vaginal infection</v>
          </cell>
        </row>
        <row r="362">
          <cell r="F362" t="str">
            <v>ウイルス血症</v>
          </cell>
          <cell r="G362" t="str">
            <v>Viremia</v>
          </cell>
        </row>
        <row r="363">
          <cell r="F363" t="str">
            <v>外陰部感染</v>
          </cell>
          <cell r="G363" t="str">
            <v>Vulval infection</v>
          </cell>
        </row>
        <row r="364">
          <cell r="F364" t="str">
            <v>創傷感染</v>
          </cell>
          <cell r="G364" t="str">
            <v>Wound infection</v>
          </cell>
        </row>
        <row r="365">
          <cell r="F365" t="str">
            <v>感染症および寄生虫症、その他（具体的に記載）</v>
          </cell>
          <cell r="G365" t="str">
            <v>Infections and infestations - Other, specify</v>
          </cell>
        </row>
        <row r="366">
          <cell r="F366" t="str">
            <v>傷害・中毒および処置合併症</v>
          </cell>
          <cell r="G366" t="str">
            <v>Injury, poisoning and procedural complications</v>
          </cell>
        </row>
        <row r="367">
          <cell r="F367" t="str">
            <v>足関節部骨折</v>
          </cell>
          <cell r="G367" t="str">
            <v>Ankle fracture</v>
          </cell>
        </row>
        <row r="368">
          <cell r="F368" t="str">
            <v>大動脈損傷</v>
          </cell>
          <cell r="G368" t="str">
            <v>Aortic injury</v>
          </cell>
        </row>
        <row r="369">
          <cell r="F369" t="str">
            <v>動脈損傷</v>
          </cell>
          <cell r="G369" t="str">
            <v>Arterial injury</v>
          </cell>
        </row>
        <row r="370">
          <cell r="F370" t="str">
            <v>胆管吻合部漏出</v>
          </cell>
          <cell r="G370" t="str">
            <v>Biliary anastomotic leak</v>
          </cell>
        </row>
        <row r="371">
          <cell r="F371" t="str">
            <v>膀胱吻合部漏出</v>
          </cell>
          <cell r="G371" t="str">
            <v>Bladder anastomotic leak</v>
          </cell>
        </row>
        <row r="372">
          <cell r="F372" t="str">
            <v>挫傷</v>
          </cell>
          <cell r="G372" t="str">
            <v>Bruising</v>
          </cell>
        </row>
        <row r="373">
          <cell r="F373" t="str">
            <v>熱傷</v>
          </cell>
          <cell r="G373" t="str">
            <v>Burn</v>
          </cell>
        </row>
        <row r="374">
          <cell r="F374" t="str">
            <v>放射線性皮膚炎</v>
          </cell>
          <cell r="G374" t="str">
            <v>Dermatitis radiation</v>
          </cell>
        </row>
        <row r="375">
          <cell r="F375" t="str">
            <v>食道吻合部漏出</v>
          </cell>
          <cell r="G375" t="str">
            <v>Esophageal anastomotic leak</v>
          </cell>
        </row>
        <row r="376">
          <cell r="F376" t="str">
            <v>転倒</v>
          </cell>
          <cell r="G376" t="str">
            <v>Fall</v>
          </cell>
        </row>
        <row r="377">
          <cell r="F377" t="str">
            <v>卵管吻合部漏出</v>
          </cell>
          <cell r="G377" t="str">
            <v>Fallopian tube anastomotic leak</v>
          </cell>
        </row>
        <row r="378">
          <cell r="F378" t="str">
            <v>卵管穿孔</v>
          </cell>
          <cell r="G378" t="str">
            <v>Fallopian tube perforation</v>
          </cell>
        </row>
        <row r="379">
          <cell r="F379" t="str">
            <v>骨折</v>
          </cell>
          <cell r="G379" t="str">
            <v>Fracture</v>
          </cell>
        </row>
        <row r="380">
          <cell r="F380" t="str">
            <v>胃吻合部漏出</v>
          </cell>
          <cell r="G380" t="str">
            <v>Gastric anastomotic leak</v>
          </cell>
        </row>
        <row r="381">
          <cell r="F381" t="str">
            <v>胃腸吻合部漏出</v>
          </cell>
          <cell r="G381" t="str">
            <v>Gastrointestinal anastomotic leak</v>
          </cell>
        </row>
        <row r="382">
          <cell r="F382" t="str">
            <v>消化管ストーマ壊死</v>
          </cell>
          <cell r="G382" t="str">
            <v>Gastrointestinal stoma necrosis</v>
          </cell>
        </row>
        <row r="383">
          <cell r="F383" t="str">
            <v>股関節部骨折</v>
          </cell>
          <cell r="G383" t="str">
            <v>Hip fracture</v>
          </cell>
        </row>
        <row r="384">
          <cell r="F384" t="str">
            <v>注入に伴う反応</v>
          </cell>
          <cell r="G384" t="str">
            <v>Infusion related reaction</v>
          </cell>
        </row>
        <row r="385">
          <cell r="F385" t="str">
            <v>頚動脈損傷</v>
          </cell>
          <cell r="G385" t="str">
            <v>Injury to carotid artery</v>
          </cell>
        </row>
        <row r="386">
          <cell r="F386" t="str">
            <v>下大静脈損傷</v>
          </cell>
          <cell r="G386" t="str">
            <v>Injury to inferior vena cava</v>
          </cell>
        </row>
        <row r="387">
          <cell r="F387" t="str">
            <v>頚静脈損傷</v>
          </cell>
          <cell r="G387" t="str">
            <v>Injury to jugular vein</v>
          </cell>
        </row>
        <row r="388">
          <cell r="F388" t="str">
            <v>上大静脈損傷</v>
          </cell>
          <cell r="G388" t="str">
            <v>Injury to superior vena cava</v>
          </cell>
        </row>
        <row r="389">
          <cell r="F389" t="str">
            <v>腸管ストーマ部漏出</v>
          </cell>
          <cell r="G389" t="str">
            <v>Intestinal stoma leak</v>
          </cell>
        </row>
        <row r="390">
          <cell r="F390" t="str">
            <v>腸管ストーマ閉塞</v>
          </cell>
          <cell r="G390" t="str">
            <v>Intestinal stoma obstruction</v>
          </cell>
        </row>
        <row r="391">
          <cell r="F391" t="str">
            <v>腸管ストーマ部出血</v>
          </cell>
          <cell r="G391" t="str">
            <v>Intestinal stoma site bleeding</v>
          </cell>
        </row>
        <row r="392">
          <cell r="F392" t="str">
            <v>術中動脈損傷</v>
          </cell>
          <cell r="G392" t="str">
            <v>Intraoperative arterial injury</v>
          </cell>
        </row>
        <row r="393">
          <cell r="F393" t="str">
            <v>術中乳房損傷</v>
          </cell>
          <cell r="G393" t="str">
            <v>Intraoperative breast injury</v>
          </cell>
        </row>
        <row r="394">
          <cell r="F394" t="str">
            <v>術中心臓損傷</v>
          </cell>
          <cell r="G394" t="str">
            <v>Intraoperative cardiac injury</v>
          </cell>
        </row>
        <row r="395">
          <cell r="F395" t="str">
            <v>術中耳部損傷</v>
          </cell>
          <cell r="G395" t="str">
            <v>Intraoperative ear injury</v>
          </cell>
        </row>
        <row r="396">
          <cell r="F396" t="str">
            <v>術中内分泌系損傷</v>
          </cell>
          <cell r="G396" t="str">
            <v>Intraoperative endocrine injury</v>
          </cell>
        </row>
        <row r="397">
          <cell r="F397" t="str">
            <v>術中消化管損傷</v>
          </cell>
          <cell r="G397" t="str">
            <v>Intraoperative gastrointestinal injury</v>
          </cell>
        </row>
        <row r="398">
          <cell r="F398" t="str">
            <v>術中頭頚部損傷</v>
          </cell>
          <cell r="G398" t="str">
            <v>Intraoperative head and neck injury</v>
          </cell>
        </row>
        <row r="399">
          <cell r="F399" t="str">
            <v>術中出血</v>
          </cell>
          <cell r="G399" t="str">
            <v>Intraoperative hemorrhage</v>
          </cell>
        </row>
        <row r="400">
          <cell r="F400" t="str">
            <v>術中肝胆道系損傷</v>
          </cell>
          <cell r="G400" t="str">
            <v>Intraoperative hepatobiliary injury</v>
          </cell>
        </row>
        <row r="401">
          <cell r="F401" t="str">
            <v>術中筋骨格系損傷</v>
          </cell>
          <cell r="G401" t="str">
            <v>Intraoperative musculoskeletal injury</v>
          </cell>
        </row>
        <row r="402">
          <cell r="F402" t="str">
            <v>術中神経系損傷</v>
          </cell>
          <cell r="G402" t="str">
            <v>Intraoperative neurological injury</v>
          </cell>
        </row>
        <row r="403">
          <cell r="F403" t="str">
            <v>術中眼損傷</v>
          </cell>
          <cell r="G403" t="str">
            <v>Intraoperative ocular injury</v>
          </cell>
        </row>
        <row r="404">
          <cell r="F404" t="str">
            <v>術中腎損傷</v>
          </cell>
          <cell r="G404" t="str">
            <v>Intraoperative renal injury</v>
          </cell>
        </row>
        <row r="405">
          <cell r="F405" t="str">
            <v>術中生殖器系損傷</v>
          </cell>
          <cell r="G405" t="str">
            <v>Intraoperative reproductive tract injury</v>
          </cell>
        </row>
        <row r="406">
          <cell r="F406" t="str">
            <v>術中呼吸器系損傷</v>
          </cell>
          <cell r="G406" t="str">
            <v>Intraoperative respiratory injury</v>
          </cell>
        </row>
        <row r="407">
          <cell r="F407" t="str">
            <v>術中脾臓損傷</v>
          </cell>
          <cell r="G407" t="str">
            <v>Intraoperative splenic injury</v>
          </cell>
        </row>
        <row r="408">
          <cell r="F408" t="str">
            <v>術中尿路損傷</v>
          </cell>
          <cell r="G408" t="str">
            <v>Intraoperative urinary injury</v>
          </cell>
        </row>
        <row r="409">
          <cell r="F409" t="str">
            <v>術中静脈損傷</v>
          </cell>
          <cell r="G409" t="str">
            <v>Intraoperative venous injury</v>
          </cell>
        </row>
        <row r="410">
          <cell r="F410" t="str">
            <v>腎吻合部漏出</v>
          </cell>
          <cell r="G410" t="str">
            <v>Kidney anastomotic leak</v>
          </cell>
        </row>
        <row r="411">
          <cell r="F411" t="str">
            <v>大腸吻合部漏出</v>
          </cell>
          <cell r="G411" t="str">
            <v>Large intestinal anastomotic leak</v>
          </cell>
        </row>
        <row r="412">
          <cell r="F412" t="str">
            <v>膵吻合部漏出</v>
          </cell>
          <cell r="G412" t="str">
            <v>Pancreatic anastomotic leak</v>
          </cell>
        </row>
        <row r="413">
          <cell r="F413" t="str">
            <v>咽頭吻合部漏出</v>
          </cell>
          <cell r="G413" t="str">
            <v>Pharyngeal anastomotic leak</v>
          </cell>
        </row>
        <row r="414">
          <cell r="F414" t="str">
            <v>術後出血</v>
          </cell>
          <cell r="G414" t="str">
            <v>Postoperative hemorrhage</v>
          </cell>
        </row>
        <row r="415">
          <cell r="F415" t="str">
            <v>術後胸部処置合併症</v>
          </cell>
          <cell r="G415" t="str">
            <v>Postoperative thoracic procedure complication</v>
          </cell>
        </row>
        <row r="416">
          <cell r="F416" t="str">
            <v>腸管ストーマ脱出</v>
          </cell>
          <cell r="G416" t="str">
            <v>Prolapse of intestinal stoma</v>
          </cell>
        </row>
        <row r="417">
          <cell r="F417" t="str">
            <v>ウロストミー部脱出</v>
          </cell>
          <cell r="G417" t="str">
            <v>Prolapse of urostomy</v>
          </cell>
        </row>
        <row r="418">
          <cell r="F418" t="str">
            <v>放射線照射リコール反応（皮膚科的）</v>
          </cell>
          <cell r="G418" t="str">
            <v>Radiation recall reaction (dermatologic)</v>
          </cell>
        </row>
        <row r="419">
          <cell r="F419" t="str">
            <v>直腸吻合部漏出</v>
          </cell>
          <cell r="G419" t="str">
            <v>Rectal anastomotic leak</v>
          </cell>
        </row>
        <row r="420">
          <cell r="F420" t="str">
            <v>漿液腫</v>
          </cell>
          <cell r="G420" t="str">
            <v>Seroma</v>
          </cell>
        </row>
        <row r="421">
          <cell r="F421" t="str">
            <v>小腸吻合部漏出</v>
          </cell>
          <cell r="G421" t="str">
            <v>Small intestinal anastomotic leak</v>
          </cell>
        </row>
        <row r="422">
          <cell r="F422" t="str">
            <v>精索吻合部漏出</v>
          </cell>
          <cell r="G422" t="str">
            <v>Spermatic cord anastomotic leak</v>
          </cell>
        </row>
        <row r="423">
          <cell r="F423" t="str">
            <v>脊椎骨折</v>
          </cell>
          <cell r="G423" t="str">
            <v>Spinal fracture</v>
          </cell>
        </row>
        <row r="424">
          <cell r="F424" t="str">
            <v>消化管ストーマ狭窄</v>
          </cell>
          <cell r="G424" t="str">
            <v>Stenosis of gastrointestinal stoma</v>
          </cell>
        </row>
        <row r="425">
          <cell r="F425" t="str">
            <v>吻合部潰瘍</v>
          </cell>
          <cell r="G425" t="str">
            <v>Stomal ulcer</v>
          </cell>
        </row>
        <row r="426">
          <cell r="F426" t="str">
            <v>気管出血</v>
          </cell>
          <cell r="G426" t="str">
            <v>Tracheal hemorrhage</v>
          </cell>
        </row>
        <row r="427">
          <cell r="F427" t="str">
            <v>気管閉塞</v>
          </cell>
          <cell r="G427" t="str">
            <v>Tracheal obstruction</v>
          </cell>
        </row>
        <row r="428">
          <cell r="F428" t="str">
            <v>気管切開部位出血</v>
          </cell>
          <cell r="G428" t="str">
            <v>Tracheostomy site bleeding</v>
          </cell>
        </row>
        <row r="429">
          <cell r="F429" t="str">
            <v>尿管吻合部漏出</v>
          </cell>
          <cell r="G429" t="str">
            <v>Ureteric anastomotic leak</v>
          </cell>
        </row>
        <row r="430">
          <cell r="F430" t="str">
            <v>尿道吻合部漏出</v>
          </cell>
          <cell r="G430" t="str">
            <v>Urethral anastomotic leak</v>
          </cell>
        </row>
        <row r="431">
          <cell r="F431" t="str">
            <v>ウロストミー部漏出</v>
          </cell>
          <cell r="G431" t="str">
            <v>Urostomy leak</v>
          </cell>
        </row>
        <row r="432">
          <cell r="F432" t="str">
            <v>ウロストミー部閉塞</v>
          </cell>
          <cell r="G432" t="str">
            <v>Urostomy obstruction</v>
          </cell>
        </row>
        <row r="433">
          <cell r="F433" t="str">
            <v>ウロストミー部出血</v>
          </cell>
          <cell r="G433" t="str">
            <v>Urostomy site bleeding</v>
          </cell>
        </row>
        <row r="434">
          <cell r="F434" t="str">
            <v>ウロストミー部狭窄</v>
          </cell>
          <cell r="G434" t="str">
            <v>Urostomy stenosis</v>
          </cell>
        </row>
        <row r="435">
          <cell r="F435" t="str">
            <v>子宮吻合部漏出</v>
          </cell>
          <cell r="G435" t="str">
            <v>Uterine anastomotic leak</v>
          </cell>
        </row>
        <row r="436">
          <cell r="F436" t="str">
            <v>子宮穿孔</v>
          </cell>
          <cell r="G436" t="str">
            <v>Uterine perforation</v>
          </cell>
        </row>
        <row r="437">
          <cell r="F437" t="str">
            <v>ワクチン接種合併症</v>
          </cell>
          <cell r="G437" t="str">
            <v>Vaccination complication</v>
          </cell>
        </row>
        <row r="438">
          <cell r="F438" t="str">
            <v>腟吻合部漏出</v>
          </cell>
          <cell r="G438" t="str">
            <v>Vaginal anastomotic leak</v>
          </cell>
        </row>
        <row r="439">
          <cell r="F439" t="str">
            <v>精管吻合部漏出</v>
          </cell>
          <cell r="G439" t="str">
            <v>Vas deferens anastomotic leak</v>
          </cell>
        </row>
        <row r="440">
          <cell r="F440" t="str">
            <v>血管確保合併症</v>
          </cell>
          <cell r="G440" t="str">
            <v>Vascular access complication</v>
          </cell>
        </row>
        <row r="441">
          <cell r="F441" t="str">
            <v>静脈損傷</v>
          </cell>
          <cell r="G441" t="str">
            <v>Venous injury</v>
          </cell>
        </row>
        <row r="442">
          <cell r="F442" t="str">
            <v>創合併症</v>
          </cell>
          <cell r="G442" t="str">
            <v>Wound complication</v>
          </cell>
        </row>
        <row r="443">
          <cell r="F443" t="str">
            <v>創離開</v>
          </cell>
          <cell r="G443" t="str">
            <v>Wound dehiscence</v>
          </cell>
        </row>
        <row r="444">
          <cell r="F444" t="str">
            <v>手首関節骨折</v>
          </cell>
          <cell r="G444" t="str">
            <v>Wrist fracture</v>
          </cell>
        </row>
        <row r="445">
          <cell r="F445" t="str">
            <v>傷害、中毒および処置合併症、その他（具体的に記載）</v>
          </cell>
          <cell r="G445" t="str">
            <v>Injury, poisoning and procedural complications - Other, specify</v>
          </cell>
        </row>
        <row r="446">
          <cell r="F446" t="str">
            <v>臨床検査</v>
          </cell>
          <cell r="G446" t="str">
            <v>Investigations</v>
          </cell>
        </row>
        <row r="447">
          <cell r="F447" t="str">
            <v>活性化部分トロンボプラスチン時間延長</v>
          </cell>
          <cell r="G447" t="str">
            <v>Activated partial thromboplastin time prolonged</v>
          </cell>
        </row>
        <row r="448">
          <cell r="F448" t="str">
            <v>アラニンアミノトランスフェラーゼ増加</v>
          </cell>
          <cell r="G448" t="str">
            <v>Alanine aminotransferase increased</v>
          </cell>
        </row>
        <row r="449">
          <cell r="F449" t="str">
            <v>アルカリホスファターゼ増加</v>
          </cell>
          <cell r="G449" t="str">
            <v>Alkaline phosphatase increased</v>
          </cell>
        </row>
        <row r="450">
          <cell r="F450" t="str">
            <v>アスパラギン酸アミノトランスフェラーゼ増加</v>
          </cell>
          <cell r="G450" t="str">
            <v>Aspartate aminotransferase increased</v>
          </cell>
        </row>
        <row r="451">
          <cell r="F451" t="str">
            <v>血中抗利尿ホルモン検査異常</v>
          </cell>
          <cell r="G451" t="str">
            <v>Blood antidiuretic hormone abnormal</v>
          </cell>
        </row>
        <row r="452">
          <cell r="F452" t="str">
            <v>血中重炭酸塩減少</v>
          </cell>
          <cell r="G452" t="str">
            <v>Blood bicarbonate decreased</v>
          </cell>
        </row>
        <row r="453">
          <cell r="F453" t="str">
            <v>血中ビリルビン増加</v>
          </cell>
          <cell r="G453" t="str">
            <v>Blood bilirubin increased</v>
          </cell>
        </row>
        <row r="454">
          <cell r="F454" t="str">
            <v>血中コルチコトロピン減少</v>
          </cell>
          <cell r="G454" t="str">
            <v>Blood corticotrophin decreased</v>
          </cell>
        </row>
        <row r="455">
          <cell r="F455" t="str">
            <v>血中ゴナドトロピン異常</v>
          </cell>
          <cell r="G455" t="str">
            <v>Blood gonadotrophin abnormal</v>
          </cell>
        </row>
        <row r="456">
          <cell r="F456" t="str">
            <v>血中乳酸脱水素酵素増加</v>
          </cell>
          <cell r="G456" t="str">
            <v>Blood lactate dehydrogenase increased</v>
          </cell>
        </row>
        <row r="457">
          <cell r="F457" t="str">
            <v>血中プロラクチン異常</v>
          </cell>
          <cell r="G457" t="str">
            <v>Blood prolactin abnormal</v>
          </cell>
        </row>
        <row r="458">
          <cell r="F458" t="str">
            <v>一酸化炭素拡散能減少</v>
          </cell>
          <cell r="G458" t="str">
            <v>Carbon monoxide diffusing capacity decreased</v>
          </cell>
        </row>
        <row r="459">
          <cell r="F459" t="str">
            <v>心筋トロポニンＩ増加</v>
          </cell>
          <cell r="G459" t="str">
            <v>Cardiac troponin I increased</v>
          </cell>
        </row>
        <row r="460">
          <cell r="F460" t="str">
            <v>心筋トロポニンＴ増加</v>
          </cell>
          <cell r="G460" t="str">
            <v>Cardiac troponin T increased</v>
          </cell>
        </row>
        <row r="461">
          <cell r="F461" t="str">
            <v>CD4リンパ球減少</v>
          </cell>
          <cell r="G461" t="str">
            <v>CD4 lymphocytes decreased</v>
          </cell>
        </row>
        <row r="462">
          <cell r="F462" t="str">
            <v>コレステロール高値</v>
          </cell>
          <cell r="G462" t="str">
            <v>Cholesterol high</v>
          </cell>
        </row>
        <row r="463">
          <cell r="F463" t="str">
            <v>CPK増加</v>
          </cell>
          <cell r="G463" t="str">
            <v>CPK increased</v>
          </cell>
        </row>
        <row r="464">
          <cell r="F464" t="str">
            <v>クレアチニン増加</v>
          </cell>
          <cell r="G464" t="str">
            <v>Creatinine increased</v>
          </cell>
        </row>
        <row r="465">
          <cell r="F465" t="str">
            <v>駆出率減少</v>
          </cell>
          <cell r="G465" t="str">
            <v>Ejection fraction decreased</v>
          </cell>
        </row>
        <row r="466">
          <cell r="F466" t="str">
            <v>心電図QT補正間隔延長</v>
          </cell>
          <cell r="G466" t="str">
            <v>Electrocardiogram QT corrected interval prolonged</v>
          </cell>
        </row>
        <row r="467">
          <cell r="F467" t="str">
            <v>心電図異常Ｔ波</v>
          </cell>
          <cell r="G467" t="str">
            <v>Electrocardiogram T wave abnormal</v>
          </cell>
        </row>
        <row r="468">
          <cell r="F468" t="str">
            <v>フィブリノゲン減少</v>
          </cell>
          <cell r="G468" t="str">
            <v>Fibrinogen decreased</v>
          </cell>
        </row>
        <row r="469">
          <cell r="F469" t="str">
            <v>努力呼気量減少</v>
          </cell>
          <cell r="G469" t="str">
            <v>Forced expiratory volume decreased</v>
          </cell>
        </row>
        <row r="470">
          <cell r="F470" t="str">
            <v>GGT増加</v>
          </cell>
          <cell r="G470" t="str">
            <v>GGT increased</v>
          </cell>
        </row>
        <row r="471">
          <cell r="F471" t="str">
            <v>成長ホルモン異常</v>
          </cell>
          <cell r="G471" t="str">
            <v>Growth hormone abnormal</v>
          </cell>
        </row>
        <row r="472">
          <cell r="F472" t="str">
            <v>ハプトグロビン減少</v>
          </cell>
          <cell r="G472" t="str">
            <v>Haptoglobin decreased</v>
          </cell>
        </row>
        <row r="473">
          <cell r="F473" t="str">
            <v>ヘモグロビン増加</v>
          </cell>
          <cell r="G473" t="str">
            <v>Hemoglobin increased</v>
          </cell>
        </row>
        <row r="474">
          <cell r="F474" t="str">
            <v>INR増加</v>
          </cell>
          <cell r="G474" t="str">
            <v>INR increased</v>
          </cell>
        </row>
        <row r="475">
          <cell r="F475" t="str">
            <v>リパーゼ増加</v>
          </cell>
          <cell r="G475" t="str">
            <v>Lipase increased</v>
          </cell>
        </row>
        <row r="476">
          <cell r="F476" t="str">
            <v>リンパ球数減少</v>
          </cell>
          <cell r="G476" t="str">
            <v>Lymphocyte count decreased</v>
          </cell>
        </row>
        <row r="477">
          <cell r="F477" t="str">
            <v>リンパ球数増加</v>
          </cell>
          <cell r="G477" t="str">
            <v>Lymphocyte count increased</v>
          </cell>
        </row>
        <row r="478">
          <cell r="F478" t="str">
            <v>好中球数減少</v>
          </cell>
          <cell r="G478" t="str">
            <v>Neutrophil count decreased</v>
          </cell>
        </row>
        <row r="479">
          <cell r="F479" t="str">
            <v>膵酵素減少</v>
          </cell>
          <cell r="G479" t="str">
            <v>Pancreatic enzymes decreased</v>
          </cell>
        </row>
        <row r="480">
          <cell r="F480" t="str">
            <v>血小板数減少</v>
          </cell>
          <cell r="G480" t="str">
            <v>Platelet count decreased</v>
          </cell>
        </row>
        <row r="481">
          <cell r="F481" t="str">
            <v>血清アミラーゼ増加</v>
          </cell>
          <cell r="G481" t="str">
            <v>Serum amylase increased</v>
          </cell>
        </row>
        <row r="482">
          <cell r="F482" t="str">
            <v>甲状腺刺激ホルモン増加</v>
          </cell>
          <cell r="G482" t="str">
            <v>Thyroid stimulating hormone increased</v>
          </cell>
        </row>
        <row r="483">
          <cell r="F483" t="str">
            <v>尿量減少</v>
          </cell>
          <cell r="G483" t="str">
            <v>Urine output decreased</v>
          </cell>
        </row>
        <row r="484">
          <cell r="F484" t="str">
            <v>肺活量異常</v>
          </cell>
          <cell r="G484" t="str">
            <v>Vital capacity abnormal</v>
          </cell>
        </row>
        <row r="485">
          <cell r="F485" t="str">
            <v>体重増加</v>
          </cell>
          <cell r="G485" t="str">
            <v>Weight gain</v>
          </cell>
        </row>
        <row r="486">
          <cell r="F486" t="str">
            <v>体重減少</v>
          </cell>
          <cell r="G486" t="str">
            <v>Weight loss</v>
          </cell>
        </row>
        <row r="487">
          <cell r="F487" t="str">
            <v>白血球減少</v>
          </cell>
          <cell r="G487" t="str">
            <v>White blood cell decreased</v>
          </cell>
        </row>
        <row r="488">
          <cell r="F488" t="str">
            <v>臨床検査、その他（具体的に記載）</v>
          </cell>
          <cell r="G488" t="str">
            <v>Investigations - Other, specify</v>
          </cell>
        </row>
        <row r="489">
          <cell r="F489" t="str">
            <v>代謝および栄養障害</v>
          </cell>
          <cell r="G489" t="str">
            <v>Metabolism and nutrition disorders</v>
          </cell>
        </row>
        <row r="490">
          <cell r="F490" t="str">
            <v>アシドーシス</v>
          </cell>
          <cell r="G490" t="str">
            <v>Acidosis</v>
          </cell>
        </row>
        <row r="491">
          <cell r="F491" t="str">
            <v>アルコール不耐性</v>
          </cell>
          <cell r="G491" t="str">
            <v>Alcohol intolerance</v>
          </cell>
        </row>
        <row r="492">
          <cell r="F492" t="str">
            <v>アルカローシス</v>
          </cell>
          <cell r="G492" t="str">
            <v>Alkalosis</v>
          </cell>
        </row>
        <row r="493">
          <cell r="F493" t="str">
            <v>食欲不振</v>
          </cell>
          <cell r="G493" t="str">
            <v>Anorexia</v>
          </cell>
        </row>
        <row r="494">
          <cell r="F494" t="str">
            <v>脱水</v>
          </cell>
          <cell r="G494" t="str">
            <v>Dehydration</v>
          </cell>
        </row>
        <row r="495">
          <cell r="F495" t="str">
            <v>ブドウ糖不耐性</v>
          </cell>
          <cell r="G495" t="str">
            <v>Glucose intolerance</v>
          </cell>
        </row>
        <row r="496">
          <cell r="F496" t="str">
            <v>高カルシウム血症</v>
          </cell>
          <cell r="G496" t="str">
            <v>Hypercalcemia</v>
          </cell>
        </row>
        <row r="497">
          <cell r="F497" t="str">
            <v>高血糖</v>
          </cell>
          <cell r="G497" t="str">
            <v>Hyperglycemia</v>
          </cell>
        </row>
        <row r="498">
          <cell r="F498" t="str">
            <v>高カリウム血症</v>
          </cell>
          <cell r="G498" t="str">
            <v>Hyperkalemia</v>
          </cell>
        </row>
        <row r="499">
          <cell r="F499" t="str">
            <v>高脂血症</v>
          </cell>
          <cell r="G499" t="str">
            <v>Hyperlipidemia</v>
          </cell>
        </row>
        <row r="500">
          <cell r="F500" t="str">
            <v>高マグネシウム血症</v>
          </cell>
          <cell r="G500" t="str">
            <v>Hypermagnesemia</v>
          </cell>
        </row>
        <row r="501">
          <cell r="F501" t="str">
            <v>高ナトリウム血症</v>
          </cell>
          <cell r="G501" t="str">
            <v>Hypernatremia</v>
          </cell>
        </row>
        <row r="502">
          <cell r="F502" t="str">
            <v>高リン酸塩血症</v>
          </cell>
          <cell r="G502" t="str">
            <v>Hyperphosphatemia</v>
          </cell>
        </row>
        <row r="503">
          <cell r="F503" t="str">
            <v>高トリグリセリド血症</v>
          </cell>
          <cell r="G503" t="str">
            <v>Hypertriglyceridemia</v>
          </cell>
        </row>
        <row r="504">
          <cell r="F504" t="str">
            <v>高尿酸血症</v>
          </cell>
          <cell r="G504" t="str">
            <v>Hyperuricemia</v>
          </cell>
        </row>
        <row r="505">
          <cell r="F505" t="str">
            <v>低アルブミン血症</v>
          </cell>
          <cell r="G505" t="str">
            <v>Hypoalbuminemia</v>
          </cell>
        </row>
        <row r="506">
          <cell r="F506" t="str">
            <v>低カルシウム血症</v>
          </cell>
          <cell r="G506" t="str">
            <v>Hypocalcemia</v>
          </cell>
        </row>
        <row r="507">
          <cell r="F507" t="str">
            <v>低血糖</v>
          </cell>
          <cell r="G507" t="str">
            <v>Hypoglycemia</v>
          </cell>
        </row>
        <row r="508">
          <cell r="F508" t="str">
            <v>低カリウム血症</v>
          </cell>
          <cell r="G508" t="str">
            <v>Hypokalemia</v>
          </cell>
        </row>
        <row r="509">
          <cell r="F509" t="str">
            <v>低マグネシウム血症</v>
          </cell>
          <cell r="G509" t="str">
            <v>Hypomagnesemia</v>
          </cell>
        </row>
        <row r="510">
          <cell r="F510" t="str">
            <v>低ナトリウム血症</v>
          </cell>
          <cell r="G510" t="str">
            <v>Hyponatremia</v>
          </cell>
        </row>
        <row r="511">
          <cell r="F511" t="str">
            <v>低リン酸血症</v>
          </cell>
          <cell r="G511" t="str">
            <v>Hypophosphatemia</v>
          </cell>
        </row>
        <row r="512">
          <cell r="F512" t="str">
            <v>鉄過剰</v>
          </cell>
          <cell r="G512" t="str">
            <v>Iron overload</v>
          </cell>
        </row>
        <row r="513">
          <cell r="F513" t="str">
            <v>肥満</v>
          </cell>
          <cell r="G513" t="str">
            <v>Obesity</v>
          </cell>
        </row>
        <row r="514">
          <cell r="F514" t="str">
            <v>腫瘍崩壊症候群</v>
          </cell>
          <cell r="G514" t="str">
            <v>Tumor lysis syndrome</v>
          </cell>
        </row>
        <row r="515">
          <cell r="F515" t="str">
            <v>代謝および栄養障害、その他（具体的に記載）</v>
          </cell>
          <cell r="G515" t="str">
            <v>Metabolism and nutrition disorders - Other, specify</v>
          </cell>
        </row>
        <row r="516">
          <cell r="F516" t="str">
            <v>筋骨格系および結合組織障害</v>
          </cell>
          <cell r="G516" t="str">
            <v>Musculoskeletal and connective tissue disorders</v>
          </cell>
        </row>
        <row r="517">
          <cell r="F517" t="str">
            <v>腹部軟部組織壊死</v>
          </cell>
          <cell r="G517" t="str">
            <v>Abdominal soft tissue necrosis</v>
          </cell>
        </row>
        <row r="518">
          <cell r="F518" t="str">
            <v>関節痛</v>
          </cell>
          <cell r="G518" t="str">
            <v>Arthralgia</v>
          </cell>
        </row>
        <row r="519">
          <cell r="F519" t="str">
            <v>関節炎</v>
          </cell>
          <cell r="G519" t="str">
            <v>Arthritis</v>
          </cell>
        </row>
        <row r="520">
          <cell r="F520" t="str">
            <v>虚血性壊死</v>
          </cell>
          <cell r="G520" t="str">
            <v>Avascular necrosis</v>
          </cell>
        </row>
        <row r="521">
          <cell r="F521" t="str">
            <v>背部痛</v>
          </cell>
          <cell r="G521" t="str">
            <v>Back pain</v>
          </cell>
        </row>
        <row r="522">
          <cell r="F522" t="str">
            <v>骨痛</v>
          </cell>
          <cell r="G522" t="str">
            <v>Bone pain</v>
          </cell>
        </row>
        <row r="523">
          <cell r="F523" t="str">
            <v>殿部痛</v>
          </cell>
          <cell r="G523" t="str">
            <v>Buttock pain</v>
          </cell>
        </row>
        <row r="524">
          <cell r="F524" t="str">
            <v>胸壁壊死</v>
          </cell>
          <cell r="G524" t="str">
            <v>Chest wall necrosis</v>
          </cell>
        </row>
        <row r="525">
          <cell r="F525" t="str">
            <v>胸壁痛</v>
          </cell>
          <cell r="G525" t="str">
            <v>Chest wall pain</v>
          </cell>
        </row>
        <row r="526">
          <cell r="F526" t="str">
            <v>外骨腫</v>
          </cell>
          <cell r="G526" t="str">
            <v>Exostosis</v>
          </cell>
        </row>
        <row r="527">
          <cell r="F527" t="str">
            <v>深部結合組織線維化</v>
          </cell>
          <cell r="G527" t="str">
            <v>Fibrosis deep connective tissue</v>
          </cell>
        </row>
        <row r="528">
          <cell r="F528" t="str">
            <v>側腹部痛</v>
          </cell>
          <cell r="G528" t="str">
            <v>Flank pain</v>
          </cell>
        </row>
        <row r="529">
          <cell r="F529" t="str">
            <v>全身筋力低下</v>
          </cell>
          <cell r="G529" t="str">
            <v>Generalized muscle weakness</v>
          </cell>
        </row>
        <row r="530">
          <cell r="F530" t="str">
            <v>成長抑制</v>
          </cell>
          <cell r="G530" t="str">
            <v>Growth suppression</v>
          </cell>
        </row>
        <row r="531">
          <cell r="F531" t="str">
            <v>頭部軟部組織壊死</v>
          </cell>
          <cell r="G531" t="str">
            <v>Head soft tissue necrosis</v>
          </cell>
        </row>
        <row r="532">
          <cell r="F532" t="str">
            <v>関節滲出液</v>
          </cell>
          <cell r="G532" t="str">
            <v>Joint effusion</v>
          </cell>
        </row>
        <row r="533">
          <cell r="F533" t="str">
            <v>関節可動域低下</v>
          </cell>
          <cell r="G533" t="str">
            <v>Joint range of motion decreased</v>
          </cell>
        </row>
        <row r="534">
          <cell r="F534" t="str">
            <v>頚椎関節可動域低下</v>
          </cell>
          <cell r="G534" t="str">
            <v>Joint range of motion decreased cervical spine</v>
          </cell>
        </row>
        <row r="535">
          <cell r="F535" t="str">
            <v>腰椎関節可動域低下</v>
          </cell>
          <cell r="G535" t="str">
            <v>Joint range of motion decreased lumbar spine</v>
          </cell>
        </row>
        <row r="536">
          <cell r="F536" t="str">
            <v>脊柱後弯症</v>
          </cell>
          <cell r="G536" t="str">
            <v>Kyphosis</v>
          </cell>
        </row>
        <row r="537">
          <cell r="F537" t="str">
            <v>脊柱前弯症</v>
          </cell>
          <cell r="G537" t="str">
            <v>Lordosis</v>
          </cell>
        </row>
        <row r="538">
          <cell r="F538" t="str">
            <v>筋痙攣</v>
          </cell>
          <cell r="G538" t="str">
            <v>Muscle cramp</v>
          </cell>
        </row>
        <row r="539">
          <cell r="F539" t="str">
            <v>下肢筋力低下</v>
          </cell>
          <cell r="G539" t="str">
            <v>Muscle weakness lower limb</v>
          </cell>
        </row>
        <row r="540">
          <cell r="F540" t="str">
            <v>体幹筋力低下</v>
          </cell>
          <cell r="G540" t="str">
            <v>Muscle weakness trunk</v>
          </cell>
        </row>
        <row r="541">
          <cell r="F541" t="str">
            <v>上肢筋力低下</v>
          </cell>
          <cell r="G541" t="str">
            <v>Muscle weakness upper limb</v>
          </cell>
        </row>
        <row r="542">
          <cell r="F542" t="str">
            <v>筋骨格変形</v>
          </cell>
          <cell r="G542" t="str">
            <v>Musculoskeletal deformity</v>
          </cell>
        </row>
        <row r="543">
          <cell r="F543" t="str">
            <v>筋肉痛</v>
          </cell>
          <cell r="G543" t="str">
            <v>Myalgia</v>
          </cell>
        </row>
        <row r="544">
          <cell r="F544" t="str">
            <v>筋炎</v>
          </cell>
          <cell r="G544" t="str">
            <v>Myositis</v>
          </cell>
        </row>
        <row r="545">
          <cell r="F545" t="str">
            <v>頚部痛</v>
          </cell>
          <cell r="G545" t="str">
            <v>Neck pain</v>
          </cell>
        </row>
        <row r="546">
          <cell r="F546" t="str">
            <v>頚部軟部組織壊死</v>
          </cell>
          <cell r="G546" t="str">
            <v>Neck soft tissue necrosis</v>
          </cell>
        </row>
        <row r="547">
          <cell r="F547" t="str">
            <v>骨壊死</v>
          </cell>
          <cell r="G547" t="str">
            <v>Osteonecrosis</v>
          </cell>
        </row>
        <row r="548">
          <cell r="F548" t="str">
            <v>顎骨壊死</v>
          </cell>
          <cell r="G548" t="str">
            <v>Osteonecrosis of jaw</v>
          </cell>
        </row>
        <row r="549">
          <cell r="F549" t="str">
            <v>骨粗鬆症</v>
          </cell>
          <cell r="G549" t="str">
            <v>Osteoporosis</v>
          </cell>
        </row>
        <row r="550">
          <cell r="F550" t="str">
            <v>四肢痛</v>
          </cell>
          <cell r="G550" t="str">
            <v>Pain in extremity</v>
          </cell>
        </row>
        <row r="551">
          <cell r="F551" t="str">
            <v>骨盤軟部組織壊死</v>
          </cell>
          <cell r="G551" t="str">
            <v>Pelvic soft tissue necrosis</v>
          </cell>
        </row>
        <row r="552">
          <cell r="F552" t="str">
            <v>横紋筋融解症</v>
          </cell>
          <cell r="G552" t="str">
            <v>Rhabdomyolysis</v>
          </cell>
        </row>
        <row r="553">
          <cell r="F553" t="str">
            <v>肩回旋筋腱板損傷</v>
          </cell>
          <cell r="G553" t="str">
            <v>Rotator cuff injury</v>
          </cell>
        </row>
        <row r="554">
          <cell r="F554" t="str">
            <v>側弯症</v>
          </cell>
          <cell r="G554" t="str">
            <v>Scoliosis</v>
          </cell>
        </row>
        <row r="555">
          <cell r="F555" t="str">
            <v>下肢軟部組織壊死</v>
          </cell>
          <cell r="G555" t="str">
            <v>Soft tissue necrosis lower limb</v>
          </cell>
        </row>
        <row r="556">
          <cell r="F556" t="str">
            <v>上肢軟部組織壊死</v>
          </cell>
          <cell r="G556" t="str">
            <v>Soft tissue necrosis upper limb</v>
          </cell>
        </row>
        <row r="557">
          <cell r="F557" t="str">
            <v>表在軟部組織線維化</v>
          </cell>
          <cell r="G557" t="str">
            <v>Superficial soft tissue fibrosis</v>
          </cell>
        </row>
        <row r="558">
          <cell r="F558" t="str">
            <v>開口障害</v>
          </cell>
          <cell r="G558" t="str">
            <v>Trismus</v>
          </cell>
        </row>
        <row r="559">
          <cell r="F559" t="str">
            <v>肢長不一致</v>
          </cell>
          <cell r="G559" t="str">
            <v>Unequal limb length</v>
          </cell>
        </row>
        <row r="560">
          <cell r="F560" t="str">
            <v>筋骨格系および結合組織障害、その他（具体的に記載）</v>
          </cell>
          <cell r="G560" t="str">
            <v>Musculoskeletal and connective tissue disorder - Other, specify</v>
          </cell>
        </row>
        <row r="561">
          <cell r="F561" t="str">
            <v>良性・悪性および詳細不明の新生物_嚢胞およびポリープを含む</v>
          </cell>
          <cell r="G561" t="str">
            <v>Neoplasms benign, malignant and unspecified (incl cysts and polyps)</v>
          </cell>
        </row>
        <row r="562">
          <cell r="F562" t="str">
            <v>癌化学療法に続発した白血病</v>
          </cell>
          <cell r="G562" t="str">
            <v>Leukemia secondary to oncology chemotherapy</v>
          </cell>
        </row>
        <row r="563">
          <cell r="F563" t="str">
            <v>骨髄異形成症候群</v>
          </cell>
          <cell r="G563" t="str">
            <v>Myelodysplastic syndrome</v>
          </cell>
        </row>
        <row r="564">
          <cell r="F564" t="str">
            <v>皮膚乳頭腫</v>
          </cell>
          <cell r="G564" t="str">
            <v>Skin papilloma</v>
          </cell>
        </row>
        <row r="565">
          <cell r="F565" t="str">
            <v>治療関連続発性悪性疾患</v>
          </cell>
          <cell r="G565" t="str">
            <v>Treatment related secondary malignancy</v>
          </cell>
        </row>
        <row r="566">
          <cell r="F566" t="str">
            <v>腫瘍出血</v>
          </cell>
          <cell r="G566" t="str">
            <v>Tumor hemorrhage</v>
          </cell>
        </row>
        <row r="567">
          <cell r="F567" t="str">
            <v>腫瘍疼痛</v>
          </cell>
          <cell r="G567" t="str">
            <v>Tumor pain</v>
          </cell>
        </row>
        <row r="568">
          <cell r="F568" t="str">
            <v>良性、悪性および詳細不明の新生物（嚢胞およびポリープを含む）、その他（具体的に記載）</v>
          </cell>
          <cell r="G568" t="str">
            <v>Neoplasms benign, malignant and unspecified (incl cysts and polyps) - Other, specify</v>
          </cell>
        </row>
        <row r="569">
          <cell r="F569" t="str">
            <v>神経系障害</v>
          </cell>
          <cell r="G569" t="str">
            <v>Nervous system disorders</v>
          </cell>
        </row>
        <row r="570">
          <cell r="F570" t="str">
            <v>外転神経障害</v>
          </cell>
          <cell r="G570" t="str">
            <v>Abducens nerve disorder</v>
          </cell>
        </row>
        <row r="571">
          <cell r="F571" t="str">
            <v>副神経障害</v>
          </cell>
          <cell r="G571" t="str">
            <v>Accessory nerve disorder</v>
          </cell>
        </row>
        <row r="572">
          <cell r="F572" t="str">
            <v>聴神経障害NOS</v>
          </cell>
          <cell r="G572" t="str">
            <v>Acoustic nerve disorder NOS</v>
          </cell>
        </row>
        <row r="573">
          <cell r="F573" t="str">
            <v>アカシジア</v>
          </cell>
          <cell r="G573" t="str">
            <v>Akathisia</v>
          </cell>
        </row>
        <row r="574">
          <cell r="F574" t="str">
            <v>健忘</v>
          </cell>
          <cell r="G574" t="str">
            <v>Amnesia</v>
          </cell>
        </row>
        <row r="575">
          <cell r="F575" t="str">
            <v>無嗅覚</v>
          </cell>
          <cell r="G575" t="str">
            <v>Anosmia</v>
          </cell>
        </row>
        <row r="576">
          <cell r="F576" t="str">
            <v>失声症</v>
          </cell>
          <cell r="G576" t="str">
            <v>Aphonia</v>
          </cell>
        </row>
        <row r="577">
          <cell r="F577" t="str">
            <v>くも膜炎</v>
          </cell>
          <cell r="G577" t="str">
            <v>Arachnoiditis</v>
          </cell>
        </row>
        <row r="578">
          <cell r="F578" t="str">
            <v>運動失調</v>
          </cell>
          <cell r="G578" t="str">
            <v>Ataxia</v>
          </cell>
        </row>
        <row r="579">
          <cell r="F579" t="str">
            <v>腕神経叢障害</v>
          </cell>
          <cell r="G579" t="str">
            <v>Brachial plexopathy</v>
          </cell>
        </row>
        <row r="580">
          <cell r="F580" t="str">
            <v>中枢神経系壊死</v>
          </cell>
          <cell r="G580" t="str">
            <v>Central nervous system necrosis</v>
          </cell>
        </row>
        <row r="581">
          <cell r="F581" t="str">
            <v>脳脊髄液漏</v>
          </cell>
          <cell r="G581" t="str">
            <v>Cerebrospinal fluid leakage</v>
          </cell>
        </row>
        <row r="582">
          <cell r="F582" t="str">
            <v>認知障害</v>
          </cell>
          <cell r="G582" t="str">
            <v>Cognitive disturbance</v>
          </cell>
        </row>
        <row r="583">
          <cell r="F583" t="str">
            <v>集中力障害</v>
          </cell>
          <cell r="G583" t="str">
            <v>Concentration impairment</v>
          </cell>
        </row>
        <row r="584">
          <cell r="F584" t="str">
            <v>意識レベルの低下</v>
          </cell>
          <cell r="G584" t="str">
            <v>Depressed level of consciousness</v>
          </cell>
        </row>
        <row r="585">
          <cell r="F585" t="str">
            <v>浮動性めまい</v>
          </cell>
          <cell r="G585" t="str">
            <v>Dizziness</v>
          </cell>
        </row>
        <row r="586">
          <cell r="F586" t="str">
            <v>構語障害</v>
          </cell>
          <cell r="G586" t="str">
            <v>Dysarthria</v>
          </cell>
        </row>
        <row r="587">
          <cell r="F587" t="str">
            <v>異常感覚</v>
          </cell>
          <cell r="G587" t="str">
            <v>Dysesthesia</v>
          </cell>
        </row>
        <row r="588">
          <cell r="F588" t="str">
            <v>味覚異常</v>
          </cell>
          <cell r="G588" t="str">
            <v>Dysgeusia</v>
          </cell>
        </row>
        <row r="589">
          <cell r="F589" t="str">
            <v>不全失語症</v>
          </cell>
          <cell r="G589" t="str">
            <v>Dysphasia</v>
          </cell>
        </row>
        <row r="590">
          <cell r="F590" t="str">
            <v>脳浮腫</v>
          </cell>
          <cell r="G590" t="str">
            <v>Edema cerebral</v>
          </cell>
        </row>
        <row r="591">
          <cell r="F591" t="str">
            <v>脳症</v>
          </cell>
          <cell r="G591" t="str">
            <v>Encephalopathy</v>
          </cell>
        </row>
        <row r="592">
          <cell r="F592" t="str">
            <v>錐体外路障害</v>
          </cell>
          <cell r="G592" t="str">
            <v>Extrapyramidal disorder</v>
          </cell>
        </row>
        <row r="593">
          <cell r="F593" t="str">
            <v>顔面筋脱力</v>
          </cell>
          <cell r="G593" t="str">
            <v>Facial muscle weakness</v>
          </cell>
        </row>
        <row r="594">
          <cell r="F594" t="str">
            <v>顔面神経障害</v>
          </cell>
          <cell r="G594" t="str">
            <v>Facial nerve disorder</v>
          </cell>
        </row>
        <row r="595">
          <cell r="F595" t="str">
            <v>舌咽神経障害</v>
          </cell>
          <cell r="G595" t="str">
            <v>Glossopharyngeal nerve disorder</v>
          </cell>
        </row>
        <row r="596">
          <cell r="F596" t="str">
            <v>ギラン・バレー症候群</v>
          </cell>
          <cell r="G596" t="str">
            <v>Guillain-Barre syndrome</v>
          </cell>
        </row>
        <row r="597">
          <cell r="F597" t="str">
            <v>頭痛</v>
          </cell>
          <cell r="G597" t="str">
            <v>Headache</v>
          </cell>
        </row>
        <row r="598">
          <cell r="F598" t="str">
            <v>水頭症</v>
          </cell>
          <cell r="G598" t="str">
            <v>Hydrocephalus</v>
          </cell>
        </row>
        <row r="599">
          <cell r="F599" t="str">
            <v>過眠症</v>
          </cell>
          <cell r="G599" t="str">
            <v>Hypersomnia</v>
          </cell>
        </row>
        <row r="600">
          <cell r="F600" t="str">
            <v>舌下神経障害</v>
          </cell>
          <cell r="G600" t="str">
            <v>Hypoglossal nerve disorder</v>
          </cell>
        </row>
        <row r="601">
          <cell r="F601" t="str">
            <v>頭蓋内出血</v>
          </cell>
          <cell r="G601" t="str">
            <v>Intracranial hemorrhage</v>
          </cell>
        </row>
        <row r="602">
          <cell r="F602" t="str">
            <v>脳血管虚血</v>
          </cell>
          <cell r="G602" t="str">
            <v>Ischemia cerebrovascular</v>
          </cell>
        </row>
        <row r="603">
          <cell r="F603" t="str">
            <v>嗜眠</v>
          </cell>
          <cell r="G603" t="str">
            <v>Lethargy</v>
          </cell>
        </row>
        <row r="604">
          <cell r="F604" t="str">
            <v>白質脳症</v>
          </cell>
          <cell r="G604" t="str">
            <v>Leukoencephalopathy</v>
          </cell>
        </row>
        <row r="605">
          <cell r="F605" t="str">
            <v>記憶障害</v>
          </cell>
          <cell r="G605" t="str">
            <v>Memory impairment</v>
          </cell>
        </row>
        <row r="606">
          <cell r="F606" t="str">
            <v>髄膜症</v>
          </cell>
          <cell r="G606" t="str">
            <v>Meningismus</v>
          </cell>
        </row>
        <row r="607">
          <cell r="F607" t="str">
            <v>不随意運動</v>
          </cell>
          <cell r="G607" t="str">
            <v>Movements involuntary</v>
          </cell>
        </row>
        <row r="608">
          <cell r="F608" t="str">
            <v>左側筋力低下</v>
          </cell>
          <cell r="G608" t="str">
            <v>Muscle weakness left-sided</v>
          </cell>
        </row>
        <row r="609">
          <cell r="F609" t="str">
            <v>右側筋力低下</v>
          </cell>
          <cell r="G609" t="str">
            <v>Muscle weakness right-sided</v>
          </cell>
        </row>
        <row r="610">
          <cell r="F610" t="str">
            <v>重症筋無力症</v>
          </cell>
          <cell r="G610" t="str">
            <v>Myasthenia gravis</v>
          </cell>
        </row>
        <row r="611">
          <cell r="F611" t="str">
            <v>神経痛</v>
          </cell>
          <cell r="G611" t="str">
            <v>Neuralgia</v>
          </cell>
        </row>
        <row r="612">
          <cell r="F612" t="str">
            <v>眼振</v>
          </cell>
          <cell r="G612" t="str">
            <v>Nystagmus</v>
          </cell>
        </row>
        <row r="613">
          <cell r="F613" t="str">
            <v>動眼神経障害</v>
          </cell>
          <cell r="G613" t="str">
            <v>Oculomotor nerve disorder</v>
          </cell>
        </row>
        <row r="614">
          <cell r="F614" t="str">
            <v>嗅神経障害</v>
          </cell>
          <cell r="G614" t="str">
            <v>Olfactory nerve disorder</v>
          </cell>
        </row>
        <row r="615">
          <cell r="F615" t="str">
            <v>錯感覚</v>
          </cell>
          <cell r="G615" t="str">
            <v>Paresthesia</v>
          </cell>
        </row>
        <row r="616">
          <cell r="F616" t="str">
            <v>末梢性運動ニューロパチー</v>
          </cell>
          <cell r="G616" t="str">
            <v>Peripheral motor neuropathy</v>
          </cell>
        </row>
        <row r="617">
          <cell r="F617" t="str">
            <v>末梢性感覚ニューロパチー</v>
          </cell>
          <cell r="G617" t="str">
            <v>Peripheral sensory neuropathy</v>
          </cell>
        </row>
        <row r="618">
          <cell r="F618" t="str">
            <v>幻痛</v>
          </cell>
          <cell r="G618" t="str">
            <v>Phantom pain</v>
          </cell>
        </row>
        <row r="619">
          <cell r="F619" t="str">
            <v>失神寸前の状態</v>
          </cell>
          <cell r="G619" t="str">
            <v>Presyncope</v>
          </cell>
        </row>
        <row r="620">
          <cell r="F620" t="str">
            <v>錐体路症候群</v>
          </cell>
          <cell r="G620" t="str">
            <v>Pyramidal tract syndrome</v>
          </cell>
        </row>
        <row r="621">
          <cell r="F621" t="str">
            <v>神経根炎</v>
          </cell>
          <cell r="G621" t="str">
            <v>Radiculitis</v>
          </cell>
        </row>
        <row r="622">
          <cell r="F622" t="str">
            <v>反回神経麻痺</v>
          </cell>
          <cell r="G622" t="str">
            <v>Recurrent laryngeal nerve palsy</v>
          </cell>
        </row>
        <row r="623">
          <cell r="F623" t="str">
            <v>可逆性後白質脳症症候群</v>
          </cell>
          <cell r="G623" t="str">
            <v>Reversible posterior leukoencephalopathy syndrome</v>
          </cell>
        </row>
        <row r="624">
          <cell r="F624" t="str">
            <v>痙攣発作</v>
          </cell>
          <cell r="G624" t="str">
            <v>Seizure</v>
          </cell>
        </row>
        <row r="625">
          <cell r="F625" t="str">
            <v>傾眠</v>
          </cell>
          <cell r="G625" t="str">
            <v>Somnolence</v>
          </cell>
        </row>
        <row r="626">
          <cell r="F626" t="str">
            <v>痙直</v>
          </cell>
          <cell r="G626" t="str">
            <v>Spasticity</v>
          </cell>
        </row>
        <row r="627">
          <cell r="F627" t="str">
            <v>脊髄圧迫</v>
          </cell>
          <cell r="G627" t="str">
            <v>Spinal cord compression</v>
          </cell>
        </row>
        <row r="628">
          <cell r="F628" t="str">
            <v>脳卒中</v>
          </cell>
          <cell r="G628" t="str">
            <v>Stroke</v>
          </cell>
        </row>
        <row r="629">
          <cell r="F629" t="str">
            <v>失神</v>
          </cell>
          <cell r="G629" t="str">
            <v>Syncope</v>
          </cell>
        </row>
        <row r="630">
          <cell r="F630" t="str">
            <v>腱反射減退</v>
          </cell>
          <cell r="G630" t="str">
            <v>Tendon reflex decreased</v>
          </cell>
        </row>
        <row r="631">
          <cell r="F631" t="str">
            <v>一過性脳虚血発作</v>
          </cell>
          <cell r="G631" t="str">
            <v>Transient ischemic attacks</v>
          </cell>
        </row>
        <row r="632">
          <cell r="F632" t="str">
            <v>振戦</v>
          </cell>
          <cell r="G632" t="str">
            <v>Tremor</v>
          </cell>
        </row>
        <row r="633">
          <cell r="F633" t="str">
            <v>三叉神経障害</v>
          </cell>
          <cell r="G633" t="str">
            <v>Trigeminal nerve disorder</v>
          </cell>
        </row>
        <row r="634">
          <cell r="F634" t="str">
            <v>滑車神経障害</v>
          </cell>
          <cell r="G634" t="str">
            <v>Trochlear nerve disorder</v>
          </cell>
        </row>
        <row r="635">
          <cell r="F635" t="str">
            <v>迷走神経障害</v>
          </cell>
          <cell r="G635" t="str">
            <v>Vagus nerve disorder</v>
          </cell>
        </row>
        <row r="636">
          <cell r="F636" t="str">
            <v>血管迷走神経性反応</v>
          </cell>
          <cell r="G636" t="str">
            <v>Vasovagal reaction</v>
          </cell>
        </row>
        <row r="637">
          <cell r="F637" t="str">
            <v>神経系障害、その他（具体的に記載）</v>
          </cell>
          <cell r="G637" t="str">
            <v>Nervous system disorders - Other, specify</v>
          </cell>
        </row>
        <row r="638">
          <cell r="F638" t="str">
            <v>妊娠・産褥および周産期の状態</v>
          </cell>
          <cell r="G638" t="str">
            <v>Pregnancy, puerperium and perinatal conditions</v>
          </cell>
        </row>
        <row r="639">
          <cell r="F639" t="str">
            <v>胎児発育遅延</v>
          </cell>
          <cell r="G639" t="str">
            <v>Fetal growth retardation</v>
          </cell>
        </row>
        <row r="640">
          <cell r="F640" t="str">
            <v>妊娠損失</v>
          </cell>
          <cell r="G640" t="str">
            <v>Pregnancy loss</v>
          </cell>
        </row>
        <row r="641">
          <cell r="F641" t="str">
            <v>早産</v>
          </cell>
          <cell r="G641" t="str">
            <v>Premature delivery</v>
          </cell>
        </row>
        <row r="642">
          <cell r="F642" t="str">
            <v>妊娠、産褥および周産期の状態、その他（具体的に記載）</v>
          </cell>
          <cell r="G642" t="str">
            <v>Pregnancy, puerperium and perinatal conditions - Other, specify</v>
          </cell>
        </row>
        <row r="643">
          <cell r="F643" t="str">
            <v>精神障害</v>
          </cell>
          <cell r="G643" t="str">
            <v>Psychiatric disorders</v>
          </cell>
        </row>
        <row r="644">
          <cell r="F644" t="str">
            <v>激越</v>
          </cell>
          <cell r="G644" t="str">
            <v>Agitation</v>
          </cell>
        </row>
        <row r="645">
          <cell r="F645" t="str">
            <v>無オルガズム症</v>
          </cell>
          <cell r="G645" t="str">
            <v>Anorgasmia</v>
          </cell>
        </row>
        <row r="646">
          <cell r="F646" t="str">
            <v>不安</v>
          </cell>
          <cell r="G646" t="str">
            <v>Anxiety</v>
          </cell>
        </row>
        <row r="647">
          <cell r="F647" t="str">
            <v>錯乱</v>
          </cell>
          <cell r="G647" t="str">
            <v>Confusion</v>
          </cell>
        </row>
        <row r="648">
          <cell r="F648" t="str">
            <v>オルガズム遅延</v>
          </cell>
          <cell r="G648" t="str">
            <v>Delayed orgasm</v>
          </cell>
        </row>
        <row r="649">
          <cell r="F649" t="str">
            <v>譫妄</v>
          </cell>
          <cell r="G649" t="str">
            <v>Delirium</v>
          </cell>
        </row>
        <row r="650">
          <cell r="F650" t="str">
            <v>妄想</v>
          </cell>
          <cell r="G650" t="str">
            <v>Delusions</v>
          </cell>
        </row>
        <row r="651">
          <cell r="F651" t="str">
            <v>うつ病</v>
          </cell>
          <cell r="G651" t="str">
            <v>Depression</v>
          </cell>
        </row>
        <row r="652">
          <cell r="F652" t="str">
            <v>多幸症</v>
          </cell>
          <cell r="G652" t="str">
            <v>Euphoria</v>
          </cell>
        </row>
        <row r="653">
          <cell r="F653" t="str">
            <v>幻覚</v>
          </cell>
          <cell r="G653" t="str">
            <v>Hallucinations</v>
          </cell>
        </row>
        <row r="654">
          <cell r="F654" t="str">
            <v>不眠症</v>
          </cell>
          <cell r="G654" t="str">
            <v>Insomnia</v>
          </cell>
        </row>
        <row r="655">
          <cell r="F655" t="str">
            <v>易刺激性</v>
          </cell>
          <cell r="G655" t="str">
            <v>Irritability</v>
          </cell>
        </row>
        <row r="656">
          <cell r="F656" t="str">
            <v>リビドー減退</v>
          </cell>
          <cell r="G656" t="str">
            <v>Libido decreased</v>
          </cell>
        </row>
        <row r="657">
          <cell r="F657" t="str">
            <v>リビドー亢進</v>
          </cell>
          <cell r="G657" t="str">
            <v>Libido increased</v>
          </cell>
        </row>
        <row r="658">
          <cell r="F658" t="str">
            <v>躁病</v>
          </cell>
          <cell r="G658" t="str">
            <v>Mania</v>
          </cell>
        </row>
        <row r="659">
          <cell r="F659" t="str">
            <v>人格変化</v>
          </cell>
          <cell r="G659" t="str">
            <v>Personality change</v>
          </cell>
        </row>
        <row r="660">
          <cell r="F660" t="str">
            <v>精神病</v>
          </cell>
          <cell r="G660" t="str">
            <v>Psychosis</v>
          </cell>
        </row>
        <row r="661">
          <cell r="F661" t="str">
            <v>落ち着きのなさ</v>
          </cell>
          <cell r="G661" t="str">
            <v>Restlessness</v>
          </cell>
        </row>
        <row r="662">
          <cell r="F662" t="str">
            <v>自殺念慮</v>
          </cell>
          <cell r="G662" t="str">
            <v>Suicidal ideation</v>
          </cell>
        </row>
        <row r="663">
          <cell r="F663" t="str">
            <v>自殺企図</v>
          </cell>
          <cell r="G663" t="str">
            <v>Suicide attempt</v>
          </cell>
        </row>
        <row r="664">
          <cell r="F664" t="str">
            <v>精神障害、その他（具体的に記載）</v>
          </cell>
          <cell r="G664" t="str">
            <v>Psychiatric disorders - Other, specify</v>
          </cell>
        </row>
        <row r="665">
          <cell r="F665" t="str">
            <v>腎および尿路障害</v>
          </cell>
          <cell r="G665" t="str">
            <v>Renal and urinary disorders</v>
          </cell>
        </row>
        <row r="666">
          <cell r="F666" t="str">
            <v>急性腎障害</v>
          </cell>
          <cell r="G666" t="str">
            <v>Acute kidney injury</v>
          </cell>
        </row>
        <row r="667">
          <cell r="F667" t="str">
            <v>膀胱穿孔</v>
          </cell>
          <cell r="G667" t="str">
            <v>Bladder perforation</v>
          </cell>
        </row>
        <row r="668">
          <cell r="F668" t="str">
            <v>膀胱痙縮</v>
          </cell>
          <cell r="G668" t="str">
            <v>Bladder spasm</v>
          </cell>
        </row>
        <row r="669">
          <cell r="F669" t="str">
            <v>慢性腎臓病</v>
          </cell>
          <cell r="G669" t="str">
            <v>Chronic kidney disease</v>
          </cell>
        </row>
        <row r="670">
          <cell r="F670" t="str">
            <v>非感染性膀胱炎</v>
          </cell>
          <cell r="G670" t="str">
            <v>Cystitis noninfective</v>
          </cell>
        </row>
        <row r="671">
          <cell r="F671" t="str">
            <v>排尿困難</v>
          </cell>
          <cell r="G671" t="str">
            <v>Dysuria</v>
          </cell>
        </row>
        <row r="672">
          <cell r="F672" t="str">
            <v>糖尿</v>
          </cell>
          <cell r="G672" t="str">
            <v>Glucosuria</v>
          </cell>
        </row>
        <row r="673">
          <cell r="F673" t="str">
            <v>血尿</v>
          </cell>
          <cell r="G673" t="str">
            <v>Hematuria</v>
          </cell>
        </row>
        <row r="674">
          <cell r="F674" t="str">
            <v>ヘモグロビン尿</v>
          </cell>
          <cell r="G674" t="str">
            <v>Hemoglobinuria</v>
          </cell>
        </row>
        <row r="675">
          <cell r="F675" t="str">
            <v>ネフローゼ症候群</v>
          </cell>
          <cell r="G675" t="str">
            <v>Nephrotic syndrome</v>
          </cell>
        </row>
        <row r="676">
          <cell r="F676" t="str">
            <v>蛋白尿</v>
          </cell>
          <cell r="G676" t="str">
            <v>Proteinuria</v>
          </cell>
        </row>
        <row r="677">
          <cell r="F677" t="str">
            <v>腎結石</v>
          </cell>
          <cell r="G677" t="str">
            <v>Renal calculi</v>
          </cell>
        </row>
        <row r="678">
          <cell r="F678" t="str">
            <v>腎仙痛</v>
          </cell>
          <cell r="G678" t="str">
            <v>Renal colic</v>
          </cell>
        </row>
        <row r="679">
          <cell r="F679" t="str">
            <v>腎出血</v>
          </cell>
          <cell r="G679" t="str">
            <v>Renal hemorrhage</v>
          </cell>
        </row>
        <row r="680">
          <cell r="F680" t="str">
            <v>尿瘻</v>
          </cell>
          <cell r="G680" t="str">
            <v>Urinary fistula</v>
          </cell>
        </row>
        <row r="681">
          <cell r="F681" t="str">
            <v>頻尿</v>
          </cell>
          <cell r="G681" t="str">
            <v>Urinary frequency</v>
          </cell>
        </row>
        <row r="682">
          <cell r="F682" t="str">
            <v>尿失禁</v>
          </cell>
          <cell r="G682" t="str">
            <v>Urinary incontinence</v>
          </cell>
        </row>
        <row r="683">
          <cell r="F683" t="str">
            <v>尿閉</v>
          </cell>
          <cell r="G683" t="str">
            <v>Urinary retention</v>
          </cell>
        </row>
        <row r="684">
          <cell r="F684" t="str">
            <v>尿路閉塞</v>
          </cell>
          <cell r="G684" t="str">
            <v>Urinary tract obstruction</v>
          </cell>
        </row>
        <row r="685">
          <cell r="F685" t="str">
            <v>尿路痛</v>
          </cell>
          <cell r="G685" t="str">
            <v>Urinary tract pain</v>
          </cell>
        </row>
        <row r="686">
          <cell r="F686" t="str">
            <v>尿意切迫</v>
          </cell>
          <cell r="G686" t="str">
            <v>Urinary urgency</v>
          </cell>
        </row>
        <row r="687">
          <cell r="F687" t="str">
            <v>尿変色</v>
          </cell>
          <cell r="G687" t="str">
            <v>Urine discoloration</v>
          </cell>
        </row>
        <row r="688">
          <cell r="F688" t="str">
            <v>腎および尿路障害、その他（具体的に記載）</v>
          </cell>
          <cell r="G688" t="str">
            <v>Renal and urinary disorders - Other, specify</v>
          </cell>
        </row>
        <row r="689">
          <cell r="F689" t="str">
            <v>生殖系および乳房障害</v>
          </cell>
          <cell r="G689" t="str">
            <v>Reproductive system and breast disorders</v>
          </cell>
        </row>
        <row r="690">
          <cell r="F690" t="str">
            <v>無月経</v>
          </cell>
          <cell r="G690" t="str">
            <v>Amenorrhea</v>
          </cell>
        </row>
        <row r="691">
          <cell r="F691" t="str">
            <v>無精子症</v>
          </cell>
          <cell r="G691" t="str">
            <v>Azoospermia</v>
          </cell>
        </row>
        <row r="692">
          <cell r="F692" t="str">
            <v>乳房萎縮</v>
          </cell>
          <cell r="G692" t="str">
            <v>Breast atrophy</v>
          </cell>
        </row>
        <row r="693">
          <cell r="F693" t="str">
            <v>乳房痛</v>
          </cell>
          <cell r="G693" t="str">
            <v>Breast pain</v>
          </cell>
        </row>
        <row r="694">
          <cell r="F694" t="str">
            <v>月経困難症</v>
          </cell>
          <cell r="G694" t="str">
            <v>Dysmenorrhea</v>
          </cell>
        </row>
        <row r="695">
          <cell r="F695" t="str">
            <v>性交困難</v>
          </cell>
          <cell r="G695" t="str">
            <v>Dyspareunia</v>
          </cell>
        </row>
        <row r="696">
          <cell r="F696" t="str">
            <v>射精障害</v>
          </cell>
          <cell r="G696" t="str">
            <v>Ejaculation disorder</v>
          </cell>
        </row>
        <row r="697">
          <cell r="F697" t="str">
            <v>勃起不全</v>
          </cell>
          <cell r="G697" t="str">
            <v>Erectile dysfunction</v>
          </cell>
        </row>
        <row r="698">
          <cell r="F698" t="str">
            <v>卵管閉塞</v>
          </cell>
          <cell r="G698" t="str">
            <v>Fallopian tube obstruction</v>
          </cell>
        </row>
        <row r="699">
          <cell r="F699" t="str">
            <v>後天性女性化</v>
          </cell>
          <cell r="G699" t="str">
            <v>Feminization acquired</v>
          </cell>
        </row>
        <row r="700">
          <cell r="F700" t="str">
            <v>性器浮腫</v>
          </cell>
          <cell r="G700" t="str">
            <v>Genital edema</v>
          </cell>
        </row>
        <row r="701">
          <cell r="F701" t="str">
            <v>女性化乳房</v>
          </cell>
          <cell r="G701" t="str">
            <v>Gynecomastia</v>
          </cell>
        </row>
        <row r="702">
          <cell r="F702" t="str">
            <v>卵管留血症</v>
          </cell>
          <cell r="G702" t="str">
            <v>Hematosalpinx</v>
          </cell>
        </row>
        <row r="703">
          <cell r="F703" t="str">
            <v>不規則月経</v>
          </cell>
          <cell r="G703" t="str">
            <v>Irregular menstruation</v>
          </cell>
        </row>
        <row r="704">
          <cell r="F704" t="str">
            <v>乳汁分泌障害</v>
          </cell>
          <cell r="G704" t="str">
            <v>Lactation disorder</v>
          </cell>
        </row>
        <row r="705">
          <cell r="F705" t="str">
            <v>月経過多</v>
          </cell>
          <cell r="G705" t="str">
            <v>Menorrhagia</v>
          </cell>
        </row>
        <row r="706">
          <cell r="F706" t="str">
            <v>乳頭変形</v>
          </cell>
          <cell r="G706" t="str">
            <v>Nipple deformity</v>
          </cell>
        </row>
        <row r="707">
          <cell r="F707" t="str">
            <v>精子減少症</v>
          </cell>
          <cell r="G707" t="str">
            <v>Oligospermia</v>
          </cell>
        </row>
        <row r="708">
          <cell r="F708" t="str">
            <v>卵巣出血</v>
          </cell>
          <cell r="G708" t="str">
            <v>Ovarian hemorrhage</v>
          </cell>
        </row>
        <row r="709">
          <cell r="F709" t="str">
            <v>卵巣破裂</v>
          </cell>
          <cell r="G709" t="str">
            <v>Ovarian rupture</v>
          </cell>
        </row>
        <row r="710">
          <cell r="F710" t="str">
            <v>排卵痛</v>
          </cell>
          <cell r="G710" t="str">
            <v>Ovulation pain</v>
          </cell>
        </row>
        <row r="711">
          <cell r="F711" t="str">
            <v>骨盤底筋力低下</v>
          </cell>
          <cell r="G711" t="str">
            <v>Pelvic floor muscle weakness</v>
          </cell>
        </row>
        <row r="712">
          <cell r="F712" t="str">
            <v>骨盤痛</v>
          </cell>
          <cell r="G712" t="str">
            <v>Pelvic pain</v>
          </cell>
        </row>
        <row r="713">
          <cell r="F713" t="str">
            <v>陰茎痛</v>
          </cell>
          <cell r="G713" t="str">
            <v>Penile pain</v>
          </cell>
        </row>
        <row r="714">
          <cell r="F714" t="str">
            <v>会陰痛</v>
          </cell>
          <cell r="G714" t="str">
            <v>Perineal pain</v>
          </cell>
        </row>
        <row r="715">
          <cell r="F715" t="str">
            <v>早発閉経</v>
          </cell>
          <cell r="G715" t="str">
            <v>Premature menopause</v>
          </cell>
        </row>
        <row r="716">
          <cell r="F716" t="str">
            <v>前立腺出血</v>
          </cell>
          <cell r="G716" t="str">
            <v>Prostatic hemorrhage</v>
          </cell>
        </row>
        <row r="717">
          <cell r="F717" t="str">
            <v>前立腺閉塞</v>
          </cell>
          <cell r="G717" t="str">
            <v>Prostatic obstruction</v>
          </cell>
        </row>
        <row r="718">
          <cell r="F718" t="str">
            <v>前立腺痛</v>
          </cell>
          <cell r="G718" t="str">
            <v>Prostatic pain</v>
          </cell>
        </row>
        <row r="719">
          <cell r="F719" t="str">
            <v>陰嚢痛</v>
          </cell>
          <cell r="G719" t="str">
            <v>Scrotal pain</v>
          </cell>
        </row>
        <row r="720">
          <cell r="F720" t="str">
            <v>精索出血</v>
          </cell>
          <cell r="G720" t="str">
            <v>Spermatic cord hemorrhage</v>
          </cell>
        </row>
        <row r="721">
          <cell r="F721" t="str">
            <v>精索閉塞</v>
          </cell>
          <cell r="G721" t="str">
            <v>Spermatic cord obstruction</v>
          </cell>
        </row>
        <row r="722">
          <cell r="F722" t="str">
            <v>精巣障害</v>
          </cell>
          <cell r="G722" t="str">
            <v>Testicular disorder</v>
          </cell>
        </row>
        <row r="723">
          <cell r="F723" t="str">
            <v>精巣出血</v>
          </cell>
          <cell r="G723" t="str">
            <v>Testicular hemorrhage</v>
          </cell>
        </row>
        <row r="724">
          <cell r="F724" t="str">
            <v>精巣痛</v>
          </cell>
          <cell r="G724" t="str">
            <v>Testicular pain</v>
          </cell>
        </row>
        <row r="725">
          <cell r="F725" t="str">
            <v>子宮瘻</v>
          </cell>
          <cell r="G725" t="str">
            <v>Uterine fistula</v>
          </cell>
        </row>
        <row r="726">
          <cell r="F726" t="str">
            <v>子宮出血</v>
          </cell>
          <cell r="G726" t="str">
            <v>Uterine hemorrhage</v>
          </cell>
        </row>
        <row r="727">
          <cell r="F727" t="str">
            <v>子宮閉塞</v>
          </cell>
          <cell r="G727" t="str">
            <v>Uterine obstruction</v>
          </cell>
        </row>
        <row r="728">
          <cell r="F728" t="str">
            <v>子宮痛</v>
          </cell>
          <cell r="G728" t="str">
            <v>Uterine pain</v>
          </cell>
        </row>
        <row r="729">
          <cell r="F729" t="str">
            <v>腟分泌物</v>
          </cell>
          <cell r="G729" t="str">
            <v>Vaginal discharge</v>
          </cell>
        </row>
        <row r="730">
          <cell r="F730" t="str">
            <v>腟乾燥</v>
          </cell>
          <cell r="G730" t="str">
            <v>Vaginal dryness</v>
          </cell>
        </row>
        <row r="731">
          <cell r="F731" t="str">
            <v>腟瘻</v>
          </cell>
          <cell r="G731" t="str">
            <v>Vaginal fistula</v>
          </cell>
        </row>
        <row r="732">
          <cell r="F732" t="str">
            <v>腟出血</v>
          </cell>
          <cell r="G732" t="str">
            <v>Vaginal hemorrhage</v>
          </cell>
        </row>
        <row r="733">
          <cell r="F733" t="str">
            <v>腟の炎症</v>
          </cell>
          <cell r="G733" t="str">
            <v>Vaginal inflammation</v>
          </cell>
        </row>
        <row r="734">
          <cell r="F734" t="str">
            <v>腟閉塞</v>
          </cell>
          <cell r="G734" t="str">
            <v>Vaginal obstruction</v>
          </cell>
        </row>
        <row r="735">
          <cell r="F735" t="str">
            <v>腟痛</v>
          </cell>
          <cell r="G735" t="str">
            <v>Vaginal pain</v>
          </cell>
        </row>
        <row r="736">
          <cell r="F736" t="str">
            <v>腟穿孔</v>
          </cell>
          <cell r="G736" t="str">
            <v>Vaginal perforation</v>
          </cell>
        </row>
        <row r="737">
          <cell r="F737" t="str">
            <v>腟狭窄</v>
          </cell>
          <cell r="G737" t="str">
            <v>Vaginal stricture</v>
          </cell>
        </row>
        <row r="738">
          <cell r="F738" t="str">
            <v>生殖系および乳房障害、その他（具体的に記載）</v>
          </cell>
          <cell r="G738" t="str">
            <v>Reproductive system and breast disorders - Other, specify</v>
          </cell>
        </row>
        <row r="739">
          <cell r="F739" t="str">
            <v>呼吸器・胸郭および縦隔障害</v>
          </cell>
          <cell r="G739" t="str">
            <v>Respiratory, thoracic and mediastinal disorders</v>
          </cell>
        </row>
        <row r="740">
          <cell r="F740" t="str">
            <v>成人呼吸窮迫症候群</v>
          </cell>
          <cell r="G740" t="str">
            <v>Adult respiratory distress syndrome</v>
          </cell>
        </row>
        <row r="741">
          <cell r="F741" t="str">
            <v>アレルギー性鼻炎</v>
          </cell>
          <cell r="G741" t="str">
            <v>Allergic rhinitis</v>
          </cell>
        </row>
        <row r="742">
          <cell r="F742" t="str">
            <v>無呼吸</v>
          </cell>
          <cell r="G742" t="str">
            <v>Apnea</v>
          </cell>
        </row>
        <row r="743">
          <cell r="F743" t="str">
            <v>誤嚥</v>
          </cell>
          <cell r="G743" t="str">
            <v>Aspiration</v>
          </cell>
        </row>
        <row r="744">
          <cell r="F744" t="str">
            <v>無気肺</v>
          </cell>
          <cell r="G744" t="str">
            <v>Atelectasis</v>
          </cell>
        </row>
        <row r="745">
          <cell r="F745" t="str">
            <v>気管支瘻</v>
          </cell>
          <cell r="G745" t="str">
            <v>Bronchial fistula</v>
          </cell>
        </row>
        <row r="746">
          <cell r="F746" t="str">
            <v>気管支閉塞</v>
          </cell>
          <cell r="G746" t="str">
            <v>Bronchial obstruction</v>
          </cell>
        </row>
        <row r="747">
          <cell r="F747" t="str">
            <v>気管支狭窄</v>
          </cell>
          <cell r="G747" t="str">
            <v>Bronchial stricture</v>
          </cell>
        </row>
        <row r="748">
          <cell r="F748" t="str">
            <v>気管支胸膜瘻</v>
          </cell>
          <cell r="G748" t="str">
            <v>Bronchopleural fistula</v>
          </cell>
        </row>
        <row r="749">
          <cell r="F749" t="str">
            <v>気管支肺出血</v>
          </cell>
          <cell r="G749" t="str">
            <v>Bronchopulmonary hemorrhage</v>
          </cell>
        </row>
        <row r="750">
          <cell r="F750" t="str">
            <v>気管支痙攣</v>
          </cell>
          <cell r="G750" t="str">
            <v>Bronchospasm</v>
          </cell>
        </row>
        <row r="751">
          <cell r="F751" t="str">
            <v>乳び胸</v>
          </cell>
          <cell r="G751" t="str">
            <v>Chylothorax</v>
          </cell>
        </row>
        <row r="752">
          <cell r="F752" t="str">
            <v>咳嗽</v>
          </cell>
          <cell r="G752" t="str">
            <v>Cough</v>
          </cell>
        </row>
        <row r="753">
          <cell r="F753" t="str">
            <v>呼吸困難</v>
          </cell>
          <cell r="G753" t="str">
            <v>Dyspnea</v>
          </cell>
        </row>
        <row r="754">
          <cell r="F754" t="str">
            <v>鼻出血</v>
          </cell>
          <cell r="G754" t="str">
            <v>Epistaxis</v>
          </cell>
        </row>
        <row r="755">
          <cell r="F755" t="str">
            <v>しゃっくり</v>
          </cell>
          <cell r="G755" t="str">
            <v>Hiccups</v>
          </cell>
        </row>
        <row r="756">
          <cell r="F756" t="str">
            <v>嗄声</v>
          </cell>
          <cell r="G756" t="str">
            <v>Hoarseness</v>
          </cell>
        </row>
        <row r="757">
          <cell r="F757" t="str">
            <v>低酸素症</v>
          </cell>
          <cell r="G757" t="str">
            <v>Hypoxia</v>
          </cell>
        </row>
        <row r="758">
          <cell r="F758" t="str">
            <v>喉頭浮腫</v>
          </cell>
          <cell r="G758" t="str">
            <v>Laryngeal edema</v>
          </cell>
        </row>
        <row r="759">
          <cell r="F759" t="str">
            <v>喉頭瘻</v>
          </cell>
          <cell r="G759" t="str">
            <v>Laryngeal fistula</v>
          </cell>
        </row>
        <row r="760">
          <cell r="F760" t="str">
            <v>喉頭出血</v>
          </cell>
          <cell r="G760" t="str">
            <v>Laryngeal hemorrhage</v>
          </cell>
        </row>
        <row r="761">
          <cell r="F761" t="str">
            <v>喉頭の炎症</v>
          </cell>
          <cell r="G761" t="str">
            <v>Laryngeal inflammation</v>
          </cell>
        </row>
        <row r="762">
          <cell r="F762" t="str">
            <v>喉頭粘膜炎</v>
          </cell>
          <cell r="G762" t="str">
            <v>Laryngeal mucositis</v>
          </cell>
        </row>
        <row r="763">
          <cell r="F763" t="str">
            <v>喉頭閉塞</v>
          </cell>
          <cell r="G763" t="str">
            <v>Laryngeal obstruction</v>
          </cell>
        </row>
        <row r="764">
          <cell r="F764" t="str">
            <v>喉頭狭窄</v>
          </cell>
          <cell r="G764" t="str">
            <v>Laryngeal stenosis</v>
          </cell>
        </row>
        <row r="765">
          <cell r="F765" t="str">
            <v>咽喉頭知覚不全</v>
          </cell>
          <cell r="G765" t="str">
            <v>Laryngopharyngeal dysesthesia</v>
          </cell>
        </row>
        <row r="766">
          <cell r="F766" t="str">
            <v>喉頭痙攣</v>
          </cell>
          <cell r="G766" t="str">
            <v>Laryngospasm</v>
          </cell>
        </row>
        <row r="767">
          <cell r="F767" t="str">
            <v>縦隔出血</v>
          </cell>
          <cell r="G767" t="str">
            <v>Mediastinal hemorrhage</v>
          </cell>
        </row>
        <row r="768">
          <cell r="F768" t="str">
            <v>鼻閉</v>
          </cell>
          <cell r="G768" t="str">
            <v>Nasal congestion</v>
          </cell>
        </row>
        <row r="769">
          <cell r="F769" t="str">
            <v>口腔咽頭痛</v>
          </cell>
          <cell r="G769" t="str">
            <v>Oropharyngeal pain</v>
          </cell>
        </row>
        <row r="770">
          <cell r="F770" t="str">
            <v>咽頭瘻</v>
          </cell>
          <cell r="G770" t="str">
            <v>Pharyngeal fistula</v>
          </cell>
        </row>
        <row r="771">
          <cell r="F771" t="str">
            <v>咽頭出血</v>
          </cell>
          <cell r="G771" t="str">
            <v>Pharyngeal hemorrhage</v>
          </cell>
        </row>
        <row r="772">
          <cell r="F772" t="str">
            <v>咽頭粘膜炎</v>
          </cell>
          <cell r="G772" t="str">
            <v>Pharyngeal mucositis</v>
          </cell>
        </row>
        <row r="773">
          <cell r="F773" t="str">
            <v>咽頭壊死</v>
          </cell>
          <cell r="G773" t="str">
            <v>Pharyngeal necrosis</v>
          </cell>
        </row>
        <row r="774">
          <cell r="F774" t="str">
            <v>咽頭狭窄</v>
          </cell>
          <cell r="G774" t="str">
            <v>Pharyngeal stenosis</v>
          </cell>
        </row>
        <row r="775">
          <cell r="F775" t="str">
            <v>咽喉頭疼痛</v>
          </cell>
          <cell r="G775" t="str">
            <v>Pharyngolaryngeal pain</v>
          </cell>
        </row>
        <row r="776">
          <cell r="F776" t="str">
            <v>胸水</v>
          </cell>
          <cell r="G776" t="str">
            <v>Pleural effusion</v>
          </cell>
        </row>
        <row r="777">
          <cell r="F777" t="str">
            <v>胸腔内出血</v>
          </cell>
          <cell r="G777" t="str">
            <v>Pleural hemorrhage</v>
          </cell>
        </row>
        <row r="778">
          <cell r="F778" t="str">
            <v>胸膜痛</v>
          </cell>
          <cell r="G778" t="str">
            <v>Pleuritic pain</v>
          </cell>
        </row>
        <row r="779">
          <cell r="F779" t="str">
            <v>肺臓炎</v>
          </cell>
          <cell r="G779" t="str">
            <v>Pneumonitis</v>
          </cell>
        </row>
        <row r="780">
          <cell r="F780" t="str">
            <v>気胸</v>
          </cell>
          <cell r="G780" t="str">
            <v>Pneumothorax</v>
          </cell>
        </row>
        <row r="781">
          <cell r="F781" t="str">
            <v>後鼻漏</v>
          </cell>
          <cell r="G781" t="str">
            <v>Postnasal drip</v>
          </cell>
        </row>
        <row r="782">
          <cell r="F782" t="str">
            <v>湿性咳嗽</v>
          </cell>
          <cell r="G782" t="str">
            <v>Productive cough</v>
          </cell>
        </row>
        <row r="783">
          <cell r="F783" t="str">
            <v>肺水腫</v>
          </cell>
          <cell r="G783" t="str">
            <v>Pulmonary edema</v>
          </cell>
        </row>
        <row r="784">
          <cell r="F784" t="str">
            <v>肺線維症</v>
          </cell>
          <cell r="G784" t="str">
            <v>Pulmonary fibrosis</v>
          </cell>
        </row>
        <row r="785">
          <cell r="F785" t="str">
            <v>肺瘻</v>
          </cell>
          <cell r="G785" t="str">
            <v>Pulmonary fistula</v>
          </cell>
        </row>
        <row r="786">
          <cell r="F786" t="str">
            <v>肺高血圧症</v>
          </cell>
          <cell r="G786" t="str">
            <v>Pulmonary hypertension</v>
          </cell>
        </row>
        <row r="787">
          <cell r="F787" t="str">
            <v>呼吸不全</v>
          </cell>
          <cell r="G787" t="str">
            <v>Respiratory failure</v>
          </cell>
        </row>
        <row r="788">
          <cell r="F788" t="str">
            <v>レチノイン酸症候群</v>
          </cell>
          <cell r="G788" t="str">
            <v>Retinoic acid syndrome</v>
          </cell>
        </row>
        <row r="789">
          <cell r="F789" t="str">
            <v>鼻漏</v>
          </cell>
          <cell r="G789" t="str">
            <v>Rhinorrhea</v>
          </cell>
        </row>
        <row r="790">
          <cell r="F790" t="str">
            <v>副鼻腔障害</v>
          </cell>
          <cell r="G790" t="str">
            <v>Sinus disorder</v>
          </cell>
        </row>
        <row r="791">
          <cell r="F791" t="str">
            <v>副鼻腔痛</v>
          </cell>
          <cell r="G791" t="str">
            <v>Sinus pain</v>
          </cell>
        </row>
        <row r="792">
          <cell r="F792" t="str">
            <v>睡眠時無呼吸</v>
          </cell>
          <cell r="G792" t="str">
            <v>Sleep apnea</v>
          </cell>
        </row>
        <row r="793">
          <cell r="F793" t="str">
            <v>くしゃみ</v>
          </cell>
          <cell r="G793" t="str">
            <v>Sneezing</v>
          </cell>
        </row>
        <row r="794">
          <cell r="F794" t="str">
            <v>咽喉痛</v>
          </cell>
          <cell r="G794" t="str">
            <v>Sore throat</v>
          </cell>
        </row>
        <row r="795">
          <cell r="F795" t="str">
            <v>上気道性喘鳴</v>
          </cell>
          <cell r="G795" t="str">
            <v>Stridor</v>
          </cell>
        </row>
        <row r="796">
          <cell r="F796" t="str">
            <v>気管瘻</v>
          </cell>
          <cell r="G796" t="str">
            <v>Tracheal fistula</v>
          </cell>
        </row>
        <row r="797">
          <cell r="F797" t="str">
            <v>気管粘膜炎</v>
          </cell>
          <cell r="G797" t="str">
            <v>Tracheal mucositis</v>
          </cell>
        </row>
        <row r="798">
          <cell r="F798" t="str">
            <v>気管狭窄</v>
          </cell>
          <cell r="G798" t="str">
            <v>Tracheal stenosis</v>
          </cell>
        </row>
        <row r="799">
          <cell r="F799" t="str">
            <v>音声変調</v>
          </cell>
          <cell r="G799" t="str">
            <v>Voice alteration</v>
          </cell>
        </row>
        <row r="800">
          <cell r="F800" t="str">
            <v>喘鳴</v>
          </cell>
          <cell r="G800" t="str">
            <v>Wheezing</v>
          </cell>
        </row>
        <row r="801">
          <cell r="F801" t="str">
            <v>呼吸器、胸郭および縦隔障害、その他（具体的に記載）</v>
          </cell>
          <cell r="G801" t="str">
            <v>Respiratory, thoracic and mediastinal disorders - Other, specify</v>
          </cell>
        </row>
        <row r="802">
          <cell r="F802" t="str">
            <v>皮膚および皮下組織障害</v>
          </cell>
          <cell r="G802" t="str">
            <v>Skin and subcutaneous tissue disorders</v>
          </cell>
        </row>
        <row r="803">
          <cell r="F803" t="str">
            <v>脱毛症</v>
          </cell>
          <cell r="G803" t="str">
            <v>Alopecia</v>
          </cell>
        </row>
        <row r="804">
          <cell r="F804" t="str">
            <v>体臭</v>
          </cell>
          <cell r="G804" t="str">
            <v>Body odor</v>
          </cell>
        </row>
        <row r="805">
          <cell r="F805" t="str">
            <v>水疱性皮膚炎</v>
          </cell>
          <cell r="G805" t="str">
            <v>Bullous dermatitis</v>
          </cell>
        </row>
        <row r="806">
          <cell r="F806" t="str">
            <v>皮膚乾燥</v>
          </cell>
          <cell r="G806" t="str">
            <v>Dry skin</v>
          </cell>
        </row>
        <row r="807">
          <cell r="F807" t="str">
            <v>湿疹</v>
          </cell>
          <cell r="G807" t="str">
            <v>Eczema</v>
          </cell>
        </row>
        <row r="808">
          <cell r="F808" t="str">
            <v>多形紅斑</v>
          </cell>
          <cell r="G808" t="str">
            <v>Erythema multiforme</v>
          </cell>
        </row>
        <row r="809">
          <cell r="F809" t="str">
            <v>紅皮症</v>
          </cell>
          <cell r="G809" t="str">
            <v>Erythroderma</v>
          </cell>
        </row>
        <row r="810">
          <cell r="F810" t="str">
            <v>脂肪萎縮症</v>
          </cell>
          <cell r="G810" t="str">
            <v>Fat atrophy</v>
          </cell>
        </row>
        <row r="811">
          <cell r="F811" t="str">
            <v>毛髪変色</v>
          </cell>
          <cell r="G811" t="str">
            <v>Hair color changes</v>
          </cell>
        </row>
        <row r="812">
          <cell r="F812" t="str">
            <v>毛質異常</v>
          </cell>
          <cell r="G812" t="str">
            <v>Hair texture abnormal</v>
          </cell>
        </row>
        <row r="813">
          <cell r="F813" t="str">
            <v>男性型多毛症</v>
          </cell>
          <cell r="G813" t="str">
            <v>Hirsutism</v>
          </cell>
        </row>
        <row r="814">
          <cell r="F814" t="str">
            <v>多汗症</v>
          </cell>
          <cell r="G814" t="str">
            <v>Hyperhidrosis</v>
          </cell>
        </row>
        <row r="815">
          <cell r="F815" t="str">
            <v>過角化</v>
          </cell>
          <cell r="G815" t="str">
            <v>Hyperkeratosis</v>
          </cell>
        </row>
        <row r="816">
          <cell r="F816" t="str">
            <v>多毛症</v>
          </cell>
          <cell r="G816" t="str">
            <v>Hypertrichosis</v>
          </cell>
        </row>
        <row r="817">
          <cell r="F817" t="str">
            <v>乏汗症</v>
          </cell>
          <cell r="G817" t="str">
            <v>Hypohidrosis</v>
          </cell>
        </row>
        <row r="818">
          <cell r="F818" t="str">
            <v>脂肪肥大症</v>
          </cell>
          <cell r="G818" t="str">
            <v>Lipohypertrophy</v>
          </cell>
        </row>
        <row r="819">
          <cell r="F819" t="str">
            <v>爪の変化</v>
          </cell>
          <cell r="G819" t="str">
            <v>Nail changes</v>
          </cell>
        </row>
        <row r="820">
          <cell r="F820" t="str">
            <v>爪変色</v>
          </cell>
          <cell r="G820" t="str">
            <v>Nail discoloration</v>
          </cell>
        </row>
        <row r="821">
          <cell r="F821" t="str">
            <v>爪脱落</v>
          </cell>
          <cell r="G821" t="str">
            <v>Nail loss</v>
          </cell>
        </row>
        <row r="822">
          <cell r="F822" t="str">
            <v>爪線状隆起</v>
          </cell>
          <cell r="G822" t="str">
            <v>Nail ridging</v>
          </cell>
        </row>
        <row r="823">
          <cell r="F823" t="str">
            <v>皮膚疼痛</v>
          </cell>
          <cell r="G823" t="str">
            <v>Pain of skin</v>
          </cell>
        </row>
        <row r="824">
          <cell r="F824" t="str">
            <v>手掌・足底発赤知覚不全症候群</v>
          </cell>
          <cell r="G824" t="str">
            <v>Palmar-plantar erythrodysesthesia syndrome</v>
          </cell>
        </row>
        <row r="825">
          <cell r="F825" t="str">
            <v>光線過敏症</v>
          </cell>
          <cell r="G825" t="str">
            <v>Photosensitivity</v>
          </cell>
        </row>
        <row r="826">
          <cell r="F826" t="str">
            <v>そう痒症</v>
          </cell>
          <cell r="G826" t="str">
            <v>Pruritus</v>
          </cell>
        </row>
        <row r="827">
          <cell r="F827" t="str">
            <v>紫斑</v>
          </cell>
          <cell r="G827" t="str">
            <v>Purpura</v>
          </cell>
        </row>
        <row r="828">
          <cell r="F828" t="str">
            <v>ざ瘡様皮疹</v>
          </cell>
          <cell r="G828" t="str">
            <v>Rash acneiform</v>
          </cell>
        </row>
        <row r="829">
          <cell r="F829" t="str">
            <v>斑状丘疹状皮疹</v>
          </cell>
          <cell r="G829" t="str">
            <v>Rash maculo-papular</v>
          </cell>
        </row>
        <row r="830">
          <cell r="F830" t="str">
            <v>頭皮痛</v>
          </cell>
          <cell r="G830" t="str">
            <v>Scalp pain</v>
          </cell>
        </row>
        <row r="831">
          <cell r="F831" t="str">
            <v>皮膚萎縮</v>
          </cell>
          <cell r="G831" t="str">
            <v>Skin atrophy</v>
          </cell>
        </row>
        <row r="832">
          <cell r="F832" t="str">
            <v>皮膚色素過剰</v>
          </cell>
          <cell r="G832" t="str">
            <v>Skin hyperpigmentation</v>
          </cell>
        </row>
        <row r="833">
          <cell r="F833" t="str">
            <v>皮膚色素減少</v>
          </cell>
          <cell r="G833" t="str">
            <v>Skin hypopigmentation</v>
          </cell>
        </row>
        <row r="834">
          <cell r="F834" t="str">
            <v>皮膚硬結</v>
          </cell>
          <cell r="G834" t="str">
            <v>Skin induration</v>
          </cell>
        </row>
        <row r="835">
          <cell r="F835" t="str">
            <v>皮膚潰瘍形成</v>
          </cell>
          <cell r="G835" t="str">
            <v>Skin ulceration</v>
          </cell>
        </row>
        <row r="836">
          <cell r="F836" t="str">
            <v>スティーヴンス・ジョンソン症候群</v>
          </cell>
          <cell r="G836" t="str">
            <v>Stevens-Johnson syndrome</v>
          </cell>
        </row>
        <row r="837">
          <cell r="F837" t="str">
            <v>皮下気腫</v>
          </cell>
          <cell r="G837" t="str">
            <v>Subcutaneous emphysema</v>
          </cell>
        </row>
        <row r="838">
          <cell r="F838" t="str">
            <v>毛細血管拡張症</v>
          </cell>
          <cell r="G838" t="str">
            <v>Telangiectasia</v>
          </cell>
        </row>
        <row r="839">
          <cell r="F839" t="str">
            <v>中毒性表皮壊死融解症</v>
          </cell>
          <cell r="G839" t="str">
            <v>Toxic epidermal necrolysis</v>
          </cell>
        </row>
        <row r="840">
          <cell r="F840" t="str">
            <v>蕁麻疹</v>
          </cell>
          <cell r="G840" t="str">
            <v>Urticaria</v>
          </cell>
        </row>
        <row r="841">
          <cell r="F841" t="str">
            <v>皮膚および皮下組織障害、その他（具体的に記載）</v>
          </cell>
          <cell r="G841" t="str">
            <v>Skin and subcutaneous tissue disorders - Other, specify</v>
          </cell>
        </row>
        <row r="842">
          <cell r="F842" t="str">
            <v>社会環境</v>
          </cell>
          <cell r="G842" t="str">
            <v>Social circumstances</v>
          </cell>
        </row>
        <row r="843">
          <cell r="F843" t="str">
            <v>社会環境、その他（具体的に記載）</v>
          </cell>
          <cell r="G843" t="str">
            <v>Social circumstances - Other, specify</v>
          </cell>
        </row>
        <row r="844">
          <cell r="F844" t="str">
            <v>外科および内科処置</v>
          </cell>
          <cell r="G844" t="str">
            <v>Surgical and medical procedures</v>
          </cell>
        </row>
        <row r="845">
          <cell r="F845" t="str">
            <v>外科および内科処置、その他（具体的に記載）</v>
          </cell>
          <cell r="G845" t="str">
            <v>Surgical and medical procedures - Other, specify</v>
          </cell>
        </row>
        <row r="846">
          <cell r="F846" t="str">
            <v>血管障害</v>
          </cell>
          <cell r="G846" t="str">
            <v>Vascular disorders</v>
          </cell>
        </row>
        <row r="847">
          <cell r="F847" t="str">
            <v>動脈血栓塞栓症</v>
          </cell>
          <cell r="G847" t="str">
            <v>Arterial thromboembolism</v>
          </cell>
        </row>
        <row r="848">
          <cell r="F848" t="str">
            <v>毛細血管漏出症候群</v>
          </cell>
          <cell r="G848" t="str">
            <v>Capillary leak syndrome</v>
          </cell>
        </row>
        <row r="849">
          <cell r="F849" t="str">
            <v>潮紅</v>
          </cell>
          <cell r="G849" t="str">
            <v>Flushing</v>
          </cell>
        </row>
        <row r="850">
          <cell r="F850" t="str">
            <v>血腫</v>
          </cell>
          <cell r="G850" t="str">
            <v>Hematoma</v>
          </cell>
        </row>
        <row r="851">
          <cell r="F851" t="str">
            <v>ほてり</v>
          </cell>
          <cell r="G851" t="str">
            <v>Hot flashes</v>
          </cell>
        </row>
        <row r="852">
          <cell r="F852" t="str">
            <v>高血圧</v>
          </cell>
          <cell r="G852" t="str">
            <v>Hypertension</v>
          </cell>
        </row>
        <row r="853">
          <cell r="F853" t="str">
            <v>低血圧</v>
          </cell>
          <cell r="G853" t="str">
            <v>Hypotension</v>
          </cell>
        </row>
        <row r="854">
          <cell r="F854" t="str">
            <v>リンパ漏</v>
          </cell>
          <cell r="G854" t="str">
            <v>Lymph leakage</v>
          </cell>
        </row>
        <row r="855">
          <cell r="F855" t="str">
            <v>リンパ浮腫</v>
          </cell>
          <cell r="G855" t="str">
            <v>Lymphedema</v>
          </cell>
        </row>
        <row r="856">
          <cell r="F856" t="str">
            <v>リンパ嚢腫</v>
          </cell>
          <cell r="G856" t="str">
            <v>Lymphocele</v>
          </cell>
        </row>
        <row r="857">
          <cell r="F857" t="str">
            <v>末梢性虚血</v>
          </cell>
          <cell r="G857" t="str">
            <v>Peripheral ischemia</v>
          </cell>
        </row>
        <row r="858">
          <cell r="F858" t="str">
            <v>静脈炎</v>
          </cell>
          <cell r="G858" t="str">
            <v>Phlebitis</v>
          </cell>
        </row>
        <row r="859">
          <cell r="F859" t="str">
            <v>表在性血栓性静脈炎</v>
          </cell>
          <cell r="G859" t="str">
            <v>Superficial thrombophlebitis</v>
          </cell>
        </row>
        <row r="860">
          <cell r="F860" t="str">
            <v>上大静脈症候群</v>
          </cell>
          <cell r="G860" t="str">
            <v>Superior vena cava syndrome</v>
          </cell>
        </row>
        <row r="861">
          <cell r="F861" t="str">
            <v>血栓塞栓症</v>
          </cell>
          <cell r="G861" t="str">
            <v>Thromboembolic event</v>
          </cell>
        </row>
        <row r="862">
          <cell r="F862" t="str">
            <v>血管炎</v>
          </cell>
          <cell r="G862" t="str">
            <v>Vasculitis</v>
          </cell>
        </row>
        <row r="863">
          <cell r="F863" t="str">
            <v>血管障害、その他（具体的に記載）</v>
          </cell>
          <cell r="G863" t="str">
            <v>Vascular disorders - Other, specify</v>
          </cell>
        </row>
      </sheetData>
      <sheetData sheetId="10">
        <row r="1">
          <cell r="A1" t="str">
            <v>血液およびリンパ系障害</v>
          </cell>
          <cell r="B1" t="str">
            <v>心臓障害</v>
          </cell>
          <cell r="C1" t="str">
            <v>先天性・家族性および遺伝性障害</v>
          </cell>
          <cell r="D1" t="str">
            <v>耳および迷路障害</v>
          </cell>
          <cell r="E1" t="str">
            <v>内分泌障害</v>
          </cell>
          <cell r="F1" t="str">
            <v>眼障害</v>
          </cell>
          <cell r="G1" t="str">
            <v>胃腸障害</v>
          </cell>
          <cell r="H1" t="str">
            <v>一般・全身障害および投与部位の状態</v>
          </cell>
          <cell r="I1" t="str">
            <v>肝胆道系障害</v>
          </cell>
          <cell r="J1" t="str">
            <v>免疫系障害</v>
          </cell>
          <cell r="K1" t="str">
            <v>感染症および寄生虫症</v>
          </cell>
          <cell r="L1" t="str">
            <v>傷害・中毒および処置合併症</v>
          </cell>
          <cell r="M1" t="str">
            <v>臨床検査</v>
          </cell>
          <cell r="N1" t="str">
            <v>代謝および栄養障害</v>
          </cell>
          <cell r="O1" t="str">
            <v>筋骨格系および結合組織障害</v>
          </cell>
          <cell r="P1" t="str">
            <v>良性・悪性および詳細不明の新生物_嚢胞およびポリープを含む</v>
          </cell>
          <cell r="Q1" t="str">
            <v>神経系障害</v>
          </cell>
          <cell r="R1" t="str">
            <v>妊娠・産褥および周産期の状態</v>
          </cell>
          <cell r="S1" t="str">
            <v>精神障害</v>
          </cell>
          <cell r="T1" t="str">
            <v>腎および尿路障害</v>
          </cell>
          <cell r="U1" t="str">
            <v>生殖系および乳房障害</v>
          </cell>
          <cell r="V1" t="str">
            <v>呼吸器・胸郭および縦隔障害</v>
          </cell>
          <cell r="W1" t="str">
            <v>皮膚および皮下組織障害</v>
          </cell>
          <cell r="X1" t="str">
            <v>社会環境</v>
          </cell>
          <cell r="Y1" t="str">
            <v>外科および内科処置</v>
          </cell>
          <cell r="Z1" t="str">
            <v>血管障害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ポータル依頼登録の診断名"/>
      <sheetName val="オーダーシート（Excel版）"/>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
      <sheetName val="がん種入力用OncoTree"/>
      <sheetName val="１．担当医師情報"/>
      <sheetName val="２．患者基本情報"/>
      <sheetName val="３．同意情報"/>
      <sheetName val="４．検体情報"/>
      <sheetName val="５．患者背景情報"/>
      <sheetName val="６．がん種情報"/>
      <sheetName val="印刷用"/>
      <sheetName val="７．薬物療法（EP前）"/>
      <sheetName val="８．薬物療法（EP後）"/>
      <sheetName val="９．転帰情報"/>
      <sheetName val="選択データ"/>
      <sheetName val="43832"/>
    </sheetNames>
    <sheetDataSet>
      <sheetData sheetId="0"/>
      <sheetData sheetId="1"/>
      <sheetData sheetId="2"/>
      <sheetData sheetId="3">
        <row r="7">
          <cell r="B7" t="str">
            <v/>
          </cell>
        </row>
        <row r="13">
          <cell r="B13" t="str">
            <v>肺(Lung)</v>
          </cell>
        </row>
      </sheetData>
      <sheetData sheetId="4"/>
      <sheetData sheetId="5"/>
      <sheetData sheetId="6"/>
      <sheetData sheetId="7">
        <row r="12">
          <cell r="B12" t="str">
            <v>要入力</v>
          </cell>
          <cell r="E12" t="str">
            <v>入力不要</v>
          </cell>
          <cell r="H12" t="str">
            <v>入力不要</v>
          </cell>
          <cell r="K12" t="str">
            <v>入力不要</v>
          </cell>
          <cell r="N12" t="str">
            <v>入力不要</v>
          </cell>
        </row>
      </sheetData>
      <sheetData sheetId="8"/>
      <sheetData sheetId="9"/>
      <sheetData sheetId="10"/>
      <sheetData sheetId="11"/>
      <sheetData sheetId="12">
        <row r="12">
          <cell r="B12" t="str">
            <v>頭頸部癌</v>
          </cell>
          <cell r="C12" t="str">
            <v>消化器癌</v>
          </cell>
          <cell r="D12" t="str">
            <v>肺癌・胸腺癌</v>
          </cell>
          <cell r="E12" t="str">
            <v>皮膚癌・悪性黒色腫</v>
          </cell>
          <cell r="F12" t="str">
            <v>中皮腫・骨・軟部組織腫瘍</v>
          </cell>
          <cell r="G12" t="str">
            <v>乳腺・女性生殖器腫瘍</v>
          </cell>
          <cell r="H12" t="str">
            <v>前立腺癌・男性生殖器腫瘍</v>
          </cell>
          <cell r="I12" t="str">
            <v>泌尿器癌</v>
          </cell>
          <cell r="J12" t="str">
            <v>脳・中枢神経系腫瘍</v>
          </cell>
          <cell r="K12" t="str">
            <v>甲状腺・内分泌腺腫瘍</v>
          </cell>
          <cell r="L12" t="str">
            <v>原発不明癌</v>
          </cell>
          <cell r="M12" t="str">
            <v>希少がん</v>
          </cell>
          <cell r="N12" t="str">
            <v>その他</v>
          </cell>
        </row>
        <row r="205">
          <cell r="B205" t="str">
            <v>血液およびリンパ系障害</v>
          </cell>
          <cell r="C205" t="str">
            <v>心臓障害</v>
          </cell>
          <cell r="D205" t="str">
            <v>先天性・家族性および遺伝性障害</v>
          </cell>
          <cell r="E205" t="str">
            <v>耳および迷路障害</v>
          </cell>
          <cell r="F205" t="str">
            <v>内分泌障害</v>
          </cell>
          <cell r="G205" t="str">
            <v>眼障害</v>
          </cell>
          <cell r="H205" t="str">
            <v>胃腸障害</v>
          </cell>
          <cell r="I205" t="str">
            <v>一般・全身障害および投与部位の状態</v>
          </cell>
          <cell r="J205" t="str">
            <v>肝胆道系障害</v>
          </cell>
          <cell r="K205" t="str">
            <v>免疫系障害</v>
          </cell>
          <cell r="L205" t="str">
            <v>感染症および寄生虫症</v>
          </cell>
          <cell r="M205" t="str">
            <v>傷害・中毒および処置合併症</v>
          </cell>
          <cell r="N205" t="str">
            <v>臨床検査</v>
          </cell>
          <cell r="O205" t="str">
            <v>代謝および栄養障害</v>
          </cell>
          <cell r="P205" t="str">
            <v>筋骨格系および結合組織障害</v>
          </cell>
          <cell r="Q205" t="str">
            <v>良性・悪性および詳細不明の新生物【嚢胞およびポリープを含む】</v>
          </cell>
          <cell r="R205" t="str">
            <v>神経系障害</v>
          </cell>
          <cell r="S205" t="str">
            <v>妊娠・産褥および周産期の状態</v>
          </cell>
          <cell r="T205" t="str">
            <v>精神障害</v>
          </cell>
          <cell r="U205" t="str">
            <v>腎および尿路障害</v>
          </cell>
          <cell r="V205" t="str">
            <v>生殖系および乳房障害</v>
          </cell>
          <cell r="W205" t="str">
            <v>呼吸器・胸郭および縦隔障害</v>
          </cell>
          <cell r="X205" t="str">
            <v>皮膚および皮下組織障害</v>
          </cell>
          <cell r="Y205" t="str">
            <v>社会環境</v>
          </cell>
          <cell r="Z205" t="str">
            <v>外科および内科処置</v>
          </cell>
          <cell r="AA205" t="str">
            <v>血管障害</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択データ"/>
      <sheetName val="【Ｄ】C-CATテンプレート【Ver.1.04】"/>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択データ"/>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
      <sheetName val="がん種入力用OncoTree"/>
      <sheetName val="１．担当医師情報"/>
      <sheetName val="２．患者基本情報"/>
      <sheetName val="３．同意情報"/>
      <sheetName val="４．検体情報"/>
      <sheetName val="５．患者背景情報"/>
      <sheetName val="６．がん種情報"/>
      <sheetName val="印刷用"/>
      <sheetName val="７．薬物療法（EP前）"/>
      <sheetName val="８．薬物療法（EP後）"/>
      <sheetName val="９．転帰情報"/>
      <sheetName val="選択データ"/>
      <sheetName val="43832"/>
    </sheetNames>
    <sheetDataSet>
      <sheetData sheetId="0" refreshError="1"/>
      <sheetData sheetId="1" refreshError="1"/>
      <sheetData sheetId="2" refreshError="1"/>
      <sheetData sheetId="3" refreshError="1">
        <row r="8">
          <cell r="B8"/>
        </row>
        <row r="19">
          <cell r="B19"/>
        </row>
        <row r="22">
          <cell r="B22"/>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A000000}" name="テーブル1" displayName="テーブル1" ref="B205:B217" totalsRowShown="0" headerRowDxfId="938" dataDxfId="936" headerRowBorderDxfId="937" tableBorderDxfId="935" totalsRowBorderDxfId="934">
  <tableColumns count="1">
    <tableColumn id="1" xr3:uid="{00000000-0010-0000-1A00-000001000000}" name="血液およびリンパ系障害" dataDxfId="933"/>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23000000}" name="テーブル10" displayName="テーブル10" ref="K205:K211" totalsRowShown="0" headerRowDxfId="884" dataDxfId="882" headerRowBorderDxfId="883" tableBorderDxfId="881" totalsRowBorderDxfId="880">
  <tableColumns count="1">
    <tableColumn id="1" xr3:uid="{00000000-0010-0000-2300-000001000000}" name="免疫系障害" dataDxfId="879"/>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24000000}" name="テーブル11" displayName="テーブル11" ref="L205:L293" totalsRowShown="0" headerRowDxfId="878" dataDxfId="876" headerRowBorderDxfId="877" tableBorderDxfId="875" totalsRowBorderDxfId="874">
  <tableColumns count="1">
    <tableColumn id="1" xr3:uid="{00000000-0010-0000-2400-000001000000}" name="感染症および寄生虫症" dataDxfId="873"/>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25000000}" name="テーブル12" displayName="テーブル12" ref="M205:M284" totalsRowShown="0" headerRowDxfId="872" dataDxfId="870" headerRowBorderDxfId="871" tableBorderDxfId="869" totalsRowBorderDxfId="868">
  <tableColumns count="1">
    <tableColumn id="1" xr3:uid="{00000000-0010-0000-2500-000001000000}" name="傷害・中毒および処置合併症" dataDxfId="867"/>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26000000}" name="テーブル13" displayName="テーブル13" ref="N205:N247" totalsRowShown="0" headerRowDxfId="866" dataDxfId="864" headerRowBorderDxfId="865" tableBorderDxfId="863" totalsRowBorderDxfId="862">
  <tableColumns count="1">
    <tableColumn id="1" xr3:uid="{00000000-0010-0000-2600-000001000000}" name="臨床検査" dataDxfId="861"/>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27000000}" name="テーブル14" displayName="テーブル14" ref="O205:O231" totalsRowShown="0" headerRowDxfId="860" dataDxfId="858" headerRowBorderDxfId="859" tableBorderDxfId="857" totalsRowBorderDxfId="856">
  <tableColumns count="1">
    <tableColumn id="1" xr3:uid="{00000000-0010-0000-2700-000001000000}" name="代謝および栄養障害" dataDxfId="855"/>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28000000}" name="テーブル15" displayName="テーブル15" ref="P205:P249" totalsRowShown="0" headerRowDxfId="854" dataDxfId="852" headerRowBorderDxfId="853" tableBorderDxfId="851" totalsRowBorderDxfId="850">
  <tableColumns count="1">
    <tableColumn id="1" xr3:uid="{00000000-0010-0000-2800-000001000000}" name="筋骨格系および結合組織障害" dataDxfId="849"/>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29000000}" name="テーブル16" displayName="テーブル16" ref="Q205:Q212" totalsRowShown="0" headerRowDxfId="848" dataDxfId="846" headerRowBorderDxfId="847" tableBorderDxfId="845" totalsRowBorderDxfId="844">
  <tableColumns count="1">
    <tableColumn id="1" xr3:uid="{00000000-0010-0000-2900-000001000000}" name="良性・悪性および詳細不明の新生物【嚢胞およびポリープを含む】" dataDxfId="843"/>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2A000000}" name="テーブル19" displayName="テーブル19" ref="R205:R273" totalsRowShown="0" headerRowDxfId="842" dataDxfId="840" headerRowBorderDxfId="841" tableBorderDxfId="839" totalsRowBorderDxfId="838">
  <tableColumns count="1">
    <tableColumn id="1" xr3:uid="{00000000-0010-0000-2A00-000001000000}" name="神経系障害" dataDxfId="837"/>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2B000000}" name="テーブル20" displayName="テーブル20" ref="S205:S209" totalsRowShown="0" headerRowDxfId="836" dataDxfId="834" headerRowBorderDxfId="835" tableBorderDxfId="833" totalsRowBorderDxfId="832">
  <tableColumns count="1">
    <tableColumn id="1" xr3:uid="{00000000-0010-0000-2B00-000001000000}" name="妊娠・産褥および周産期の状態" dataDxfId="831"/>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2C000000}" name="テーブル21" displayName="テーブル21" ref="T205:T226" totalsRowShown="0" headerRowDxfId="830" dataDxfId="828" headerRowBorderDxfId="829" tableBorderDxfId="827" totalsRowBorderDxfId="826">
  <tableColumns count="1">
    <tableColumn id="1" xr3:uid="{00000000-0010-0000-2C00-000001000000}" name="精神障害" dataDxfId="82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B000000}" name="テーブル2" displayName="テーブル2" ref="C205:C239" totalsRowShown="0" headerRowDxfId="932" dataDxfId="930" headerRowBorderDxfId="931" tableBorderDxfId="929" totalsRowBorderDxfId="928">
  <tableColumns count="1">
    <tableColumn id="1" xr3:uid="{00000000-0010-0000-1B00-000001000000}" name="心臓障害" dataDxfId="927"/>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2D000000}" name="テーブル22" displayName="テーブル22" ref="U205:U228" totalsRowShown="0" headerRowDxfId="824" dataDxfId="822" headerRowBorderDxfId="823" tableBorderDxfId="821" totalsRowBorderDxfId="820">
  <tableColumns count="1">
    <tableColumn id="1" xr3:uid="{00000000-0010-0000-2D00-000001000000}" name="腎および尿路障害" dataDxfId="819"/>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2E000000}" name="テーブル23" displayName="テーブル23" ref="V205:V254" totalsRowShown="0" headerRowDxfId="818" dataDxfId="816" headerRowBorderDxfId="817" tableBorderDxfId="815" totalsRowBorderDxfId="814">
  <tableColumns count="1">
    <tableColumn id="1" xr3:uid="{00000000-0010-0000-2E00-000001000000}" name="生殖系および乳房障害" dataDxfId="813"/>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2F000000}" name="テーブル24" displayName="テーブル24" ref="W205:W267" totalsRowShown="0" headerRowDxfId="812" dataDxfId="810" headerRowBorderDxfId="811" tableBorderDxfId="809" totalsRowBorderDxfId="808">
  <tableColumns count="1">
    <tableColumn id="1" xr3:uid="{00000000-0010-0000-2F00-000001000000}" name="呼吸器・胸郭および縦隔障害" dataDxfId="807"/>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30000000}" name="テーブル25" displayName="テーブル25" ref="X205:X244" totalsRowShown="0" headerRowDxfId="806" dataDxfId="804" headerRowBorderDxfId="805" tableBorderDxfId="803" totalsRowBorderDxfId="802">
  <tableColumns count="1">
    <tableColumn id="1" xr3:uid="{00000000-0010-0000-3000-000001000000}" name="皮膚および皮下組織障害" dataDxfId="801"/>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31000000}" name="テーブル26" displayName="テーブル26" ref="Y205:Y206" totalsRowShown="0" headerRowDxfId="800" dataDxfId="798" headerRowBorderDxfId="799" tableBorderDxfId="797" totalsRowBorderDxfId="796">
  <tableColumns count="1">
    <tableColumn id="1" xr3:uid="{00000000-0010-0000-3100-000001000000}" name="社会環境" dataDxfId="795"/>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32000000}" name="テーブル27" displayName="テーブル27" ref="Z205:Z206" totalsRowShown="0" headerRowDxfId="794" dataDxfId="792" headerRowBorderDxfId="793" tableBorderDxfId="791" totalsRowBorderDxfId="790">
  <tableColumns count="1">
    <tableColumn id="1" xr3:uid="{00000000-0010-0000-3200-000001000000}" name="外科および内科処置" dataDxfId="789"/>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33000000}" name="テーブル28" displayName="テーブル28" ref="AA205:AA222" totalsRowShown="0" headerRowDxfId="788" dataDxfId="786" headerRowBorderDxfId="787" tableBorderDxfId="785" totalsRowBorderDxfId="784">
  <tableColumns count="1">
    <tableColumn id="1" xr3:uid="{00000000-0010-0000-3300-000001000000}" name="血管障害" dataDxfId="783"/>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テーブル128" displayName="テーブル128" ref="B205:B217" totalsRowShown="0" headerRowDxfId="782" dataDxfId="780" headerRowBorderDxfId="781" tableBorderDxfId="779" totalsRowBorderDxfId="778">
  <tableColumns count="1">
    <tableColumn id="1" xr3:uid="{00000000-0010-0000-0000-000001000000}" name="血液およびリンパ系障害" dataDxfId="777"/>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テーブル229" displayName="テーブル229" ref="C205:C239" totalsRowShown="0" headerRowDxfId="776" dataDxfId="774" headerRowBorderDxfId="775" tableBorderDxfId="773" totalsRowBorderDxfId="772">
  <tableColumns count="1">
    <tableColumn id="1" xr3:uid="{00000000-0010-0000-0100-000001000000}" name="心臓障害" dataDxfId="771"/>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2000000}" name="テーブル330" displayName="テーブル330" ref="D205:D206" totalsRowShown="0" headerRowDxfId="770" dataDxfId="768" headerRowBorderDxfId="769" tableBorderDxfId="767" totalsRowBorderDxfId="766">
  <tableColumns count="1">
    <tableColumn id="1" xr3:uid="{00000000-0010-0000-0200-000001000000}" name="先天性･家族性および遺伝性障害" dataDxfId="76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C000000}" name="テーブル3" displayName="テーブル3" ref="D205:D206" totalsRowShown="0" headerRowDxfId="926" dataDxfId="924" headerRowBorderDxfId="925" tableBorderDxfId="923" totalsRowBorderDxfId="922">
  <tableColumns count="1">
    <tableColumn id="1" xr3:uid="{00000000-0010-0000-1C00-000001000000}" name="先天性・家族性および遺伝性障害" dataDxfId="921"/>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3000000}" name="テーブル431" displayName="テーブル431" ref="E205:E213" totalsRowShown="0" headerRowDxfId="764" dataDxfId="762" headerRowBorderDxfId="763" tableBorderDxfId="761" totalsRowBorderDxfId="760">
  <tableColumns count="1">
    <tableColumn id="1" xr3:uid="{00000000-0010-0000-0300-000001000000}" name="耳および迷路障害" dataDxfId="759"/>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4000000}" name="テーブル532" displayName="テーブル532" ref="F205:F219" totalsRowShown="0" headerRowDxfId="758" dataDxfId="756" headerRowBorderDxfId="757" tableBorderDxfId="755" totalsRowBorderDxfId="754">
  <tableColumns count="1">
    <tableColumn id="1" xr3:uid="{00000000-0010-0000-0400-000001000000}" name="内分泌障害" dataDxfId="753"/>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5000000}" name="テーブル633" displayName="テーブル633" ref="G205:G231" totalsRowShown="0" headerRowDxfId="752" dataDxfId="750" headerRowBorderDxfId="751" tableBorderDxfId="749" totalsRowBorderDxfId="748">
  <tableColumns count="1">
    <tableColumn id="1" xr3:uid="{00000000-0010-0000-0500-000001000000}" name="眼障害" dataDxfId="747"/>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6000000}" name="テーブル734" displayName="テーブル734" ref="H205:H327" totalsRowShown="0" headerRowDxfId="746" dataDxfId="744" headerRowBorderDxfId="745" tableBorderDxfId="743" totalsRowBorderDxfId="742">
  <tableColumns count="1">
    <tableColumn id="1" xr3:uid="{00000000-0010-0000-0600-000001000000}" name="胃腸障害" dataDxfId="741"/>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7000000}" name="テーブル835" displayName="テーブル835" ref="I205:I230" totalsRowShown="0" headerRowDxfId="740" dataDxfId="738" headerRowBorderDxfId="739" tableBorderDxfId="737" totalsRowBorderDxfId="736">
  <tableColumns count="1">
    <tableColumn id="1" xr3:uid="{00000000-0010-0000-0700-000001000000}" name="一般・全身障害および投与部位の状態" dataDxfId="735"/>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8000000}" name="テーブル936" displayName="テーブル936" ref="J205:J223" totalsRowShown="0" headerRowDxfId="734" dataDxfId="732" headerRowBorderDxfId="733" tableBorderDxfId="731" totalsRowBorderDxfId="730">
  <tableColumns count="1">
    <tableColumn id="1" xr3:uid="{00000000-0010-0000-0800-000001000000}" name="肝胆道系障害" dataDxfId="729"/>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9000000}" name="テーブル1037" displayName="テーブル1037" ref="K205:K211" totalsRowShown="0" headerRowDxfId="728" dataDxfId="726" headerRowBorderDxfId="727" tableBorderDxfId="725" totalsRowBorderDxfId="724">
  <tableColumns count="1">
    <tableColumn id="1" xr3:uid="{00000000-0010-0000-0900-000001000000}" name="免疫系障害" dataDxfId="723"/>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A000000}" name="テーブル1138" displayName="テーブル1138" ref="L205:L293" totalsRowShown="0" headerRowDxfId="722" dataDxfId="720" headerRowBorderDxfId="721" tableBorderDxfId="719" totalsRowBorderDxfId="718">
  <tableColumns count="1">
    <tableColumn id="1" xr3:uid="{00000000-0010-0000-0A00-000001000000}" name="感染症および寄生虫症" dataDxfId="717"/>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B000000}" name="テーブル1239" displayName="テーブル1239" ref="M205:M284" totalsRowShown="0" headerRowDxfId="716" dataDxfId="714" headerRowBorderDxfId="715" tableBorderDxfId="713" totalsRowBorderDxfId="712">
  <tableColumns count="1">
    <tableColumn id="1" xr3:uid="{00000000-0010-0000-0B00-000001000000}" name="傷害･中毒および処置合併症" dataDxfId="711"/>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C000000}" name="テーブル1340" displayName="テーブル1340" ref="N205:N247" totalsRowShown="0" headerRowDxfId="710" dataDxfId="708" headerRowBorderDxfId="709" tableBorderDxfId="707" totalsRowBorderDxfId="706">
  <tableColumns count="1">
    <tableColumn id="1" xr3:uid="{00000000-0010-0000-0C00-000001000000}" name="臨床検査" dataDxfId="705"/>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D000000}" name="テーブル4" displayName="テーブル4" ref="E205:E213" totalsRowShown="0" headerRowDxfId="920" dataDxfId="918" headerRowBorderDxfId="919" tableBorderDxfId="917" totalsRowBorderDxfId="916">
  <tableColumns count="1">
    <tableColumn id="1" xr3:uid="{00000000-0010-0000-1D00-000001000000}" name="耳および迷路障害" dataDxfId="915"/>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D000000}" name="テーブル1441" displayName="テーブル1441" ref="O205:O231" totalsRowShown="0" headerRowDxfId="704" dataDxfId="702" headerRowBorderDxfId="703" tableBorderDxfId="701" totalsRowBorderDxfId="700">
  <tableColumns count="1">
    <tableColumn id="1" xr3:uid="{00000000-0010-0000-0D00-000001000000}" name="代謝および栄養障害" dataDxfId="699"/>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E000000}" name="テーブル1542" displayName="テーブル1542" ref="P205:P249" totalsRowShown="0" headerRowDxfId="698" dataDxfId="696" headerRowBorderDxfId="697" tableBorderDxfId="695" totalsRowBorderDxfId="694">
  <tableColumns count="1">
    <tableColumn id="1" xr3:uid="{00000000-0010-0000-0E00-000001000000}" name="筋骨格系および結合組織障害" dataDxfId="693"/>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0F000000}" name="テーブル1643" displayName="テーブル1643" ref="Q205:Q212" totalsRowShown="0" headerRowDxfId="692" dataDxfId="690" headerRowBorderDxfId="691" tableBorderDxfId="689" totalsRowBorderDxfId="688">
  <tableColumns count="1">
    <tableColumn id="1" xr3:uid="{00000000-0010-0000-0F00-000001000000}" name="良性･悪性および詳細不明の新生物【嚢胞およびポリープを含む】" dataDxfId="687"/>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0000000}" name="テーブル1944" displayName="テーブル1944" ref="R205:R273" totalsRowShown="0" headerRowDxfId="686" dataDxfId="684" headerRowBorderDxfId="685" tableBorderDxfId="683" totalsRowBorderDxfId="682">
  <tableColumns count="1">
    <tableColumn id="1" xr3:uid="{00000000-0010-0000-1000-000001000000}" name="神経系障害" dataDxfId="681"/>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1000000}" name="テーブル2045" displayName="テーブル2045" ref="S205:S209" totalsRowShown="0" headerRowDxfId="680" dataDxfId="678" headerRowBorderDxfId="679" tableBorderDxfId="677" totalsRowBorderDxfId="676">
  <tableColumns count="1">
    <tableColumn id="1" xr3:uid="{00000000-0010-0000-1100-000001000000}" name="妊娠･産褥および周産期の状態" dataDxfId="675"/>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2000000}" name="テーブル2146" displayName="テーブル2146" ref="T205:T226" totalsRowShown="0" headerRowDxfId="674" dataDxfId="672" headerRowBorderDxfId="673" tableBorderDxfId="671" totalsRowBorderDxfId="670">
  <tableColumns count="1">
    <tableColumn id="1" xr3:uid="{00000000-0010-0000-1200-000001000000}" name="精神障害" dataDxfId="669"/>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3000000}" name="テーブル2247" displayName="テーブル2247" ref="U205:U228" totalsRowShown="0" headerRowDxfId="668" dataDxfId="666" headerRowBorderDxfId="667" tableBorderDxfId="665" totalsRowBorderDxfId="664">
  <tableColumns count="1">
    <tableColumn id="1" xr3:uid="{00000000-0010-0000-1300-000001000000}" name="腎および尿路障害" dataDxfId="663"/>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4000000}" name="テーブル2348" displayName="テーブル2348" ref="V205:V255" totalsRowShown="0" headerRowDxfId="662" dataDxfId="660" headerRowBorderDxfId="661" tableBorderDxfId="659" totalsRowBorderDxfId="658">
  <tableColumns count="1">
    <tableColumn id="1" xr3:uid="{00000000-0010-0000-1400-000001000000}" name="生殖系および乳房障害" dataDxfId="657"/>
  </tableColumns>
  <tableStyleInfo name="TableStyleLight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5000000}" name="テーブル2449" displayName="テーブル2449" ref="W205:W267" totalsRowShown="0" headerRowDxfId="656" dataDxfId="654" headerRowBorderDxfId="655" tableBorderDxfId="653" totalsRowBorderDxfId="652">
  <tableColumns count="1">
    <tableColumn id="1" xr3:uid="{00000000-0010-0000-1500-000001000000}" name="呼吸器・胸郭および縦隔障害" dataDxfId="651"/>
  </tableColumns>
  <tableStyleInfo name="TableStyleLight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6000000}" name="テーブル2550" displayName="テーブル2550" ref="X205:X244" totalsRowShown="0" headerRowDxfId="650" dataDxfId="648" headerRowBorderDxfId="649" tableBorderDxfId="647" totalsRowBorderDxfId="646">
  <tableColumns count="1">
    <tableColumn id="1" xr3:uid="{00000000-0010-0000-1600-000001000000}" name="皮膚および皮下組織障害" dataDxfId="645"/>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E000000}" name="テーブル5" displayName="テーブル5" ref="F205:F219" totalsRowShown="0" headerRowDxfId="914" dataDxfId="912" headerRowBorderDxfId="913" tableBorderDxfId="911" totalsRowBorderDxfId="910">
  <tableColumns count="1">
    <tableColumn id="1" xr3:uid="{00000000-0010-0000-1E00-000001000000}" name="内分泌障害" dataDxfId="909"/>
  </tableColumns>
  <tableStyleInfo name="TableStyleLight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7000000}" name="テーブル2651" displayName="テーブル2651" ref="Y205:Y206" totalsRowShown="0" headerRowDxfId="644" dataDxfId="642" headerRowBorderDxfId="643" tableBorderDxfId="641" totalsRowBorderDxfId="640">
  <tableColumns count="1">
    <tableColumn id="1" xr3:uid="{00000000-0010-0000-1700-000001000000}" name="社会環境" dataDxfId="639"/>
  </tableColumns>
  <tableStyleInfo name="TableStyleLight1"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8000000}" name="テーブル2752" displayName="テーブル2752" ref="Z205:Z206" totalsRowShown="0" headerRowDxfId="638" dataDxfId="636" headerRowBorderDxfId="637" tableBorderDxfId="635" totalsRowBorderDxfId="634">
  <tableColumns count="1">
    <tableColumn id="1" xr3:uid="{00000000-0010-0000-1800-000001000000}" name="外科および内科処置" dataDxfId="633"/>
  </tableColumns>
  <tableStyleInfo name="TableStyleLight1"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19000000}" name="テーブル2853" displayName="テーブル2853" ref="AA205:AA222" totalsRowShown="0" headerRowDxfId="632" dataDxfId="630" headerRowBorderDxfId="631" tableBorderDxfId="629" totalsRowBorderDxfId="628">
  <tableColumns count="1">
    <tableColumn id="1" xr3:uid="{00000000-0010-0000-1900-000001000000}" name="血管障害" dataDxfId="627"/>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F000000}" name="テーブル6" displayName="テーブル6" ref="G205:G231" totalsRowShown="0" headerRowDxfId="908" dataDxfId="906" headerRowBorderDxfId="907" tableBorderDxfId="905" totalsRowBorderDxfId="904">
  <tableColumns count="1">
    <tableColumn id="1" xr3:uid="{00000000-0010-0000-1F00-000001000000}" name="眼障害" dataDxfId="90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20000000}" name="テーブル7" displayName="テーブル7" ref="H205:H327" totalsRowShown="0" headerRowDxfId="902" dataDxfId="900" headerRowBorderDxfId="901" tableBorderDxfId="899" totalsRowBorderDxfId="898">
  <tableColumns count="1">
    <tableColumn id="1" xr3:uid="{00000000-0010-0000-2000-000001000000}" name="胃腸障害" dataDxfId="897"/>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21000000}" name="テーブル8" displayName="テーブル8" ref="I205:I230" totalsRowShown="0" headerRowDxfId="896" dataDxfId="894" headerRowBorderDxfId="895" tableBorderDxfId="893" totalsRowBorderDxfId="892">
  <tableColumns count="1">
    <tableColumn id="1" xr3:uid="{00000000-0010-0000-2100-000001000000}" name="一般・全身障害および投与部位の状態" dataDxfId="891"/>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22000000}" name="テーブル9" displayName="テーブル9" ref="J205:J223" totalsRowShown="0" headerRowDxfId="890" dataDxfId="888" headerRowBorderDxfId="889" tableBorderDxfId="887" totalsRowBorderDxfId="886">
  <tableColumns count="1">
    <tableColumn id="1" xr3:uid="{00000000-0010-0000-2200-000001000000}" name="肝胆道系障害" dataDxfId="885"/>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1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8" Type="http://schemas.openxmlformats.org/officeDocument/2006/relationships/table" Target="../tables/table32.xml"/><Relationship Id="rId13" Type="http://schemas.openxmlformats.org/officeDocument/2006/relationships/table" Target="../tables/table37.xml"/><Relationship Id="rId18" Type="http://schemas.openxmlformats.org/officeDocument/2006/relationships/table" Target="../tables/table42.xml"/><Relationship Id="rId26" Type="http://schemas.openxmlformats.org/officeDocument/2006/relationships/table" Target="../tables/table50.xml"/><Relationship Id="rId3" Type="http://schemas.openxmlformats.org/officeDocument/2006/relationships/table" Target="../tables/table27.xml"/><Relationship Id="rId21" Type="http://schemas.openxmlformats.org/officeDocument/2006/relationships/table" Target="../tables/table45.xml"/><Relationship Id="rId7" Type="http://schemas.openxmlformats.org/officeDocument/2006/relationships/table" Target="../tables/table31.xml"/><Relationship Id="rId12" Type="http://schemas.openxmlformats.org/officeDocument/2006/relationships/table" Target="../tables/table36.xml"/><Relationship Id="rId17" Type="http://schemas.openxmlformats.org/officeDocument/2006/relationships/table" Target="../tables/table41.xml"/><Relationship Id="rId25" Type="http://schemas.openxmlformats.org/officeDocument/2006/relationships/table" Target="../tables/table49.xml"/><Relationship Id="rId2" Type="http://schemas.openxmlformats.org/officeDocument/2006/relationships/vmlDrawing" Target="../drawings/vmlDrawing3.vml"/><Relationship Id="rId16" Type="http://schemas.openxmlformats.org/officeDocument/2006/relationships/table" Target="../tables/table40.xml"/><Relationship Id="rId20" Type="http://schemas.openxmlformats.org/officeDocument/2006/relationships/table" Target="../tables/table44.xml"/><Relationship Id="rId29" Type="http://schemas.openxmlformats.org/officeDocument/2006/relationships/comments" Target="../comments3.xml"/><Relationship Id="rId1" Type="http://schemas.openxmlformats.org/officeDocument/2006/relationships/printerSettings" Target="../printerSettings/printerSettings16.bin"/><Relationship Id="rId6" Type="http://schemas.openxmlformats.org/officeDocument/2006/relationships/table" Target="../tables/table30.xml"/><Relationship Id="rId11" Type="http://schemas.openxmlformats.org/officeDocument/2006/relationships/table" Target="../tables/table35.xml"/><Relationship Id="rId24" Type="http://schemas.openxmlformats.org/officeDocument/2006/relationships/table" Target="../tables/table48.xml"/><Relationship Id="rId5" Type="http://schemas.openxmlformats.org/officeDocument/2006/relationships/table" Target="../tables/table29.xml"/><Relationship Id="rId15" Type="http://schemas.openxmlformats.org/officeDocument/2006/relationships/table" Target="../tables/table39.xml"/><Relationship Id="rId23" Type="http://schemas.openxmlformats.org/officeDocument/2006/relationships/table" Target="../tables/table47.xml"/><Relationship Id="rId28" Type="http://schemas.openxmlformats.org/officeDocument/2006/relationships/table" Target="../tables/table52.xml"/><Relationship Id="rId10" Type="http://schemas.openxmlformats.org/officeDocument/2006/relationships/table" Target="../tables/table34.xml"/><Relationship Id="rId19" Type="http://schemas.openxmlformats.org/officeDocument/2006/relationships/table" Target="../tables/table43.xml"/><Relationship Id="rId4" Type="http://schemas.openxmlformats.org/officeDocument/2006/relationships/table" Target="../tables/table28.xml"/><Relationship Id="rId9" Type="http://schemas.openxmlformats.org/officeDocument/2006/relationships/table" Target="../tables/table33.xml"/><Relationship Id="rId14" Type="http://schemas.openxmlformats.org/officeDocument/2006/relationships/table" Target="../tables/table38.xml"/><Relationship Id="rId22" Type="http://schemas.openxmlformats.org/officeDocument/2006/relationships/table" Target="../tables/table46.xml"/><Relationship Id="rId27" Type="http://schemas.openxmlformats.org/officeDocument/2006/relationships/table" Target="../tables/table5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1"/>
  <sheetViews>
    <sheetView showGridLines="0" tabSelected="1" zoomScale="90" zoomScaleNormal="90" workbookViewId="0">
      <selection activeCell="H1" sqref="H1:L1"/>
    </sheetView>
  </sheetViews>
  <sheetFormatPr defaultRowHeight="18"/>
  <cols>
    <col min="10" max="10" width="14.296875" customWidth="1"/>
    <col min="11" max="11" width="13.5" customWidth="1"/>
    <col min="12" max="12" width="9.8984375" customWidth="1"/>
  </cols>
  <sheetData>
    <row r="1" spans="1:19" ht="26.4">
      <c r="B1" s="231"/>
      <c r="C1" s="201"/>
      <c r="D1" s="201"/>
      <c r="E1" s="201"/>
      <c r="F1" s="201"/>
      <c r="G1" s="201"/>
      <c r="H1" s="240" t="s">
        <v>858</v>
      </c>
      <c r="I1" s="240"/>
      <c r="J1" s="240"/>
      <c r="K1" s="240"/>
      <c r="L1" s="240"/>
      <c r="M1" s="201"/>
      <c r="N1" s="201"/>
      <c r="O1" s="201"/>
      <c r="P1" s="201"/>
      <c r="Q1" s="201"/>
      <c r="R1" s="201"/>
      <c r="S1" s="201"/>
    </row>
    <row r="2" spans="1:19">
      <c r="A2" s="28"/>
      <c r="B2" s="28"/>
      <c r="C2" s="28"/>
      <c r="D2" s="28"/>
      <c r="E2" s="28"/>
      <c r="F2" s="28"/>
      <c r="G2" s="28"/>
      <c r="H2" s="28"/>
      <c r="I2" s="28"/>
      <c r="J2" s="28"/>
      <c r="K2" s="28"/>
    </row>
    <row r="3" spans="1:19">
      <c r="A3" s="167"/>
      <c r="B3" s="167"/>
      <c r="C3" s="167"/>
      <c r="D3" s="167"/>
      <c r="E3" s="167"/>
      <c r="F3" s="167"/>
      <c r="G3" s="167"/>
      <c r="H3" s="167"/>
      <c r="I3" s="172" t="s">
        <v>3823</v>
      </c>
      <c r="J3" s="172"/>
      <c r="K3" s="167"/>
    </row>
    <row r="4" spans="1:19" ht="18.600000000000001" thickBot="1">
      <c r="A4" s="28"/>
      <c r="B4" s="28"/>
      <c r="C4" s="28"/>
      <c r="D4" s="28"/>
      <c r="E4" s="28"/>
      <c r="F4" s="28"/>
      <c r="G4" s="28"/>
      <c r="H4" s="28"/>
      <c r="I4" s="28"/>
      <c r="J4" s="28"/>
      <c r="K4" s="28"/>
    </row>
    <row r="5" spans="1:19" ht="18" customHeight="1">
      <c r="B5" s="243" t="s">
        <v>3821</v>
      </c>
      <c r="C5" s="244"/>
      <c r="D5" s="244"/>
      <c r="E5" s="244"/>
      <c r="F5" s="244"/>
      <c r="G5" s="244"/>
      <c r="H5" s="244"/>
      <c r="I5" s="244"/>
      <c r="J5" s="244"/>
      <c r="K5" s="244"/>
      <c r="L5" s="244"/>
      <c r="M5" s="244"/>
      <c r="N5" s="244"/>
      <c r="O5" s="244"/>
      <c r="P5" s="244"/>
      <c r="Q5" s="244"/>
      <c r="R5" s="245"/>
    </row>
    <row r="6" spans="1:19">
      <c r="B6" s="246"/>
      <c r="C6" s="247"/>
      <c r="D6" s="247"/>
      <c r="E6" s="247"/>
      <c r="F6" s="247"/>
      <c r="G6" s="247"/>
      <c r="H6" s="247"/>
      <c r="I6" s="247"/>
      <c r="J6" s="247"/>
      <c r="K6" s="247"/>
      <c r="L6" s="247"/>
      <c r="M6" s="247"/>
      <c r="N6" s="247"/>
      <c r="O6" s="247"/>
      <c r="P6" s="247"/>
      <c r="Q6" s="247"/>
      <c r="R6" s="248"/>
    </row>
    <row r="7" spans="1:19">
      <c r="B7" s="246"/>
      <c r="C7" s="247"/>
      <c r="D7" s="247"/>
      <c r="E7" s="247"/>
      <c r="F7" s="247"/>
      <c r="G7" s="247"/>
      <c r="H7" s="247"/>
      <c r="I7" s="247"/>
      <c r="J7" s="247"/>
      <c r="K7" s="247"/>
      <c r="L7" s="247"/>
      <c r="M7" s="247"/>
      <c r="N7" s="247"/>
      <c r="O7" s="247"/>
      <c r="P7" s="247"/>
      <c r="Q7" s="247"/>
      <c r="R7" s="248"/>
    </row>
    <row r="8" spans="1:19">
      <c r="B8" s="246"/>
      <c r="C8" s="247"/>
      <c r="D8" s="247"/>
      <c r="E8" s="247"/>
      <c r="F8" s="247"/>
      <c r="G8" s="247"/>
      <c r="H8" s="247"/>
      <c r="I8" s="247"/>
      <c r="J8" s="247"/>
      <c r="K8" s="247"/>
      <c r="L8" s="247"/>
      <c r="M8" s="247"/>
      <c r="N8" s="247"/>
      <c r="O8" s="247"/>
      <c r="P8" s="247"/>
      <c r="Q8" s="247"/>
      <c r="R8" s="248"/>
    </row>
    <row r="9" spans="1:19" ht="18.600000000000001" thickBot="1">
      <c r="B9" s="249"/>
      <c r="C9" s="250"/>
      <c r="D9" s="250"/>
      <c r="E9" s="250"/>
      <c r="F9" s="250"/>
      <c r="G9" s="250"/>
      <c r="H9" s="250"/>
      <c r="I9" s="250"/>
      <c r="J9" s="250"/>
      <c r="K9" s="250"/>
      <c r="L9" s="250"/>
      <c r="M9" s="250"/>
      <c r="N9" s="250"/>
      <c r="O9" s="250"/>
      <c r="P9" s="250"/>
      <c r="Q9" s="250"/>
      <c r="R9" s="251"/>
    </row>
    <row r="10" spans="1:19">
      <c r="A10" s="29" t="s">
        <v>859</v>
      </c>
      <c r="B10" s="30"/>
      <c r="C10" s="30"/>
      <c r="D10" s="28"/>
      <c r="E10" s="28"/>
      <c r="F10" s="28"/>
      <c r="G10" s="28"/>
      <c r="H10" s="28"/>
      <c r="I10" s="28"/>
      <c r="J10" s="28"/>
      <c r="K10" s="28"/>
    </row>
    <row r="11" spans="1:19">
      <c r="A11" s="28"/>
      <c r="B11" s="30" t="s">
        <v>860</v>
      </c>
      <c r="C11" s="252" t="s">
        <v>3829</v>
      </c>
      <c r="D11" s="252"/>
      <c r="E11" s="252"/>
      <c r="F11" s="252"/>
      <c r="G11" s="252"/>
      <c r="H11" s="29"/>
      <c r="I11" s="29"/>
      <c r="J11" s="29"/>
      <c r="K11" s="29"/>
    </row>
    <row r="12" spans="1:19">
      <c r="A12" s="28"/>
      <c r="B12" s="30"/>
      <c r="C12" s="252" t="s">
        <v>3830</v>
      </c>
      <c r="D12" s="252"/>
      <c r="E12" s="252"/>
      <c r="F12" s="252"/>
      <c r="G12" s="252"/>
      <c r="H12" s="252"/>
      <c r="I12" s="252"/>
      <c r="J12" s="29"/>
      <c r="K12" s="29"/>
    </row>
    <row r="13" spans="1:19">
      <c r="A13" s="28"/>
      <c r="B13" s="30"/>
      <c r="C13" s="242" t="s">
        <v>861</v>
      </c>
      <c r="D13" s="242"/>
      <c r="E13" s="242"/>
      <c r="F13" s="242"/>
      <c r="G13" s="242"/>
      <c r="H13" s="242"/>
      <c r="I13" s="31"/>
      <c r="J13" s="31"/>
      <c r="K13" s="31"/>
    </row>
    <row r="14" spans="1:19">
      <c r="A14" s="28"/>
      <c r="B14" s="30"/>
      <c r="C14" s="242" t="s">
        <v>862</v>
      </c>
      <c r="D14" s="242"/>
      <c r="E14" s="242"/>
      <c r="F14" s="242"/>
      <c r="G14" s="242"/>
      <c r="H14" s="242"/>
      <c r="I14" s="242"/>
      <c r="J14" s="242"/>
      <c r="K14" s="31"/>
    </row>
    <row r="15" spans="1:19">
      <c r="A15" s="28"/>
      <c r="B15" s="30"/>
      <c r="C15" s="31" t="s">
        <v>3788</v>
      </c>
      <c r="D15" s="29"/>
      <c r="E15" s="29"/>
      <c r="F15" s="28"/>
      <c r="G15" s="28"/>
      <c r="H15" s="28"/>
      <c r="I15" s="28"/>
      <c r="J15" s="28"/>
      <c r="K15" s="28"/>
      <c r="M15" s="79"/>
    </row>
    <row r="16" spans="1:19">
      <c r="A16" s="28"/>
      <c r="B16" s="30"/>
      <c r="C16" s="200" t="s">
        <v>3789</v>
      </c>
      <c r="D16" s="29"/>
      <c r="E16" s="29"/>
      <c r="F16" s="28"/>
      <c r="G16" s="28"/>
      <c r="H16" s="28"/>
      <c r="I16" s="28"/>
      <c r="J16" s="28"/>
      <c r="K16" s="28"/>
    </row>
    <row r="17" spans="1:11">
      <c r="A17" s="28"/>
      <c r="B17" s="30"/>
      <c r="C17" s="200" t="s">
        <v>3817</v>
      </c>
      <c r="D17" s="29"/>
      <c r="E17" s="29"/>
      <c r="F17" s="28"/>
      <c r="G17" s="28"/>
      <c r="H17" s="28"/>
      <c r="I17" s="28"/>
      <c r="J17" s="28"/>
      <c r="K17" s="28"/>
    </row>
    <row r="18" spans="1:11">
      <c r="A18" s="28"/>
      <c r="B18" s="30"/>
      <c r="C18" s="200" t="s">
        <v>3818</v>
      </c>
      <c r="D18" s="29"/>
      <c r="E18" s="29"/>
      <c r="F18" s="33"/>
      <c r="G18" s="33"/>
      <c r="H18" s="33"/>
      <c r="I18" s="33"/>
      <c r="J18" s="33"/>
      <c r="K18" s="33"/>
    </row>
    <row r="19" spans="1:11">
      <c r="A19" s="28"/>
      <c r="B19" s="30"/>
      <c r="C19" s="200" t="s">
        <v>3797</v>
      </c>
      <c r="D19" s="29"/>
      <c r="E19" s="29"/>
      <c r="F19" s="28"/>
      <c r="G19" s="28"/>
      <c r="H19" s="28"/>
      <c r="I19" s="28"/>
      <c r="J19" s="28"/>
      <c r="K19" s="28"/>
    </row>
    <row r="20" spans="1:11">
      <c r="A20" s="28"/>
      <c r="B20" s="30"/>
      <c r="C20" s="200" t="s">
        <v>3819</v>
      </c>
      <c r="D20" s="29"/>
      <c r="E20" s="29"/>
      <c r="F20" s="28"/>
      <c r="G20" s="28"/>
      <c r="H20" s="28"/>
      <c r="I20" s="28"/>
      <c r="J20" s="28"/>
      <c r="K20" s="28"/>
    </row>
    <row r="21" spans="1:11" ht="18" customHeight="1">
      <c r="A21" s="28"/>
      <c r="B21" s="30" t="s">
        <v>864</v>
      </c>
      <c r="C21" s="241" t="s">
        <v>3831</v>
      </c>
      <c r="D21" s="241"/>
      <c r="E21" s="241"/>
      <c r="F21" s="241"/>
      <c r="G21" s="241"/>
      <c r="H21" s="241"/>
      <c r="I21" s="241"/>
      <c r="J21" s="241"/>
      <c r="K21" s="241"/>
    </row>
    <row r="22" spans="1:11" ht="18" customHeight="1">
      <c r="A22" s="28"/>
      <c r="B22" s="30" t="s">
        <v>865</v>
      </c>
      <c r="C22" s="241" t="s">
        <v>3852</v>
      </c>
      <c r="D22" s="241"/>
      <c r="E22" s="241"/>
      <c r="F22" s="241"/>
      <c r="G22" s="241"/>
      <c r="H22" s="32"/>
      <c r="I22" s="32"/>
      <c r="J22" s="32"/>
      <c r="K22" s="32"/>
    </row>
    <row r="23" spans="1:11" ht="18" customHeight="1">
      <c r="A23" s="28"/>
      <c r="B23" s="30" t="s">
        <v>866</v>
      </c>
      <c r="C23" s="241" t="s">
        <v>3853</v>
      </c>
      <c r="D23" s="241"/>
      <c r="E23" s="241"/>
      <c r="F23" s="241"/>
      <c r="G23" s="241"/>
      <c r="H23" s="241"/>
      <c r="I23" s="241"/>
      <c r="J23" s="241"/>
      <c r="K23" s="241"/>
    </row>
    <row r="24" spans="1:11">
      <c r="A24" s="28"/>
      <c r="B24" s="28"/>
      <c r="C24" s="32"/>
      <c r="D24" s="32"/>
      <c r="E24" s="32"/>
      <c r="F24" s="32"/>
      <c r="G24" s="32"/>
      <c r="H24" s="32"/>
      <c r="I24" s="32"/>
      <c r="J24" s="32"/>
      <c r="K24" s="32"/>
    </row>
    <row r="25" spans="1:11">
      <c r="B25" s="29" t="s">
        <v>867</v>
      </c>
      <c r="C25" s="32"/>
      <c r="D25" s="32"/>
      <c r="E25" s="32"/>
      <c r="F25" s="32"/>
      <c r="G25" s="32"/>
      <c r="H25" s="32"/>
      <c r="I25" s="32"/>
      <c r="J25" s="32"/>
      <c r="K25" s="32"/>
    </row>
    <row r="26" spans="1:11" ht="18" customHeight="1" thickBot="1">
      <c r="A26" s="28"/>
      <c r="B26" s="31" t="s">
        <v>3851</v>
      </c>
      <c r="C26" s="203"/>
      <c r="D26" s="204"/>
      <c r="E26" s="204"/>
      <c r="F26" s="32"/>
      <c r="G26" s="32"/>
      <c r="H26" s="32"/>
      <c r="I26" s="234"/>
      <c r="J26" s="32"/>
      <c r="K26" s="32"/>
    </row>
    <row r="27" spans="1:11" ht="18.600000000000001" thickTop="1">
      <c r="A27" s="28"/>
      <c r="B27" s="202"/>
      <c r="C27" s="34"/>
      <c r="D27" s="34"/>
      <c r="E27" s="34"/>
      <c r="F27" s="205"/>
      <c r="G27" s="205"/>
      <c r="H27" s="205"/>
      <c r="I27" s="34"/>
      <c r="J27" s="34"/>
      <c r="K27" s="34"/>
    </row>
    <row r="28" spans="1:11">
      <c r="A28" s="28"/>
      <c r="B28" s="28"/>
      <c r="C28" s="28"/>
      <c r="D28" s="28"/>
      <c r="E28" s="28"/>
      <c r="F28" s="28"/>
      <c r="G28" s="28"/>
      <c r="H28" s="28"/>
      <c r="I28" s="28"/>
      <c r="J28" s="28"/>
      <c r="K28" s="28"/>
    </row>
    <row r="29" spans="1:11" ht="22.2">
      <c r="A29" s="28"/>
      <c r="C29" s="28"/>
      <c r="D29" s="28"/>
      <c r="F29" s="28"/>
      <c r="G29" s="28"/>
      <c r="H29" s="206" t="s">
        <v>3790</v>
      </c>
      <c r="I29" s="28"/>
      <c r="J29" s="28"/>
    </row>
    <row r="30" spans="1:11" ht="22.2">
      <c r="A30" s="28"/>
      <c r="D30" s="28"/>
      <c r="F30" s="28"/>
      <c r="G30" s="28"/>
      <c r="H30" s="207" t="s">
        <v>3791</v>
      </c>
      <c r="I30" s="28"/>
      <c r="J30" s="28"/>
    </row>
    <row r="31" spans="1:11" ht="22.2">
      <c r="H31" s="206" t="s">
        <v>3822</v>
      </c>
    </row>
  </sheetData>
  <sheetProtection sheet="1" objects="1" scenarios="1"/>
  <mergeCells count="9">
    <mergeCell ref="H1:L1"/>
    <mergeCell ref="C21:K21"/>
    <mergeCell ref="C23:K23"/>
    <mergeCell ref="C13:H13"/>
    <mergeCell ref="C14:J14"/>
    <mergeCell ref="C22:G22"/>
    <mergeCell ref="B5:R9"/>
    <mergeCell ref="C11:G11"/>
    <mergeCell ref="C12:I12"/>
  </mergeCells>
  <phoneticPr fontId="14"/>
  <pageMargins left="0.70866141732283472" right="0.70866141732283472" top="0.74803149606299213" bottom="0.74803149606299213" header="0.31496062992125984" footer="0.31496062992125984"/>
  <pageSetup paperSize="9" scale="41"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59999389629810485"/>
    <pageSetUpPr fitToPage="1"/>
  </sheetPr>
  <dimension ref="A1:L714"/>
  <sheetViews>
    <sheetView topLeftCell="B1" workbookViewId="0">
      <selection activeCell="B2" sqref="B2"/>
    </sheetView>
  </sheetViews>
  <sheetFormatPr defaultRowHeight="18"/>
  <cols>
    <col min="1" max="1" width="0.59765625" hidden="1" customWidth="1"/>
    <col min="2" max="2" width="44.19921875" bestFit="1" customWidth="1"/>
    <col min="3" max="3" width="123" bestFit="1" customWidth="1"/>
    <col min="4" max="4" width="29.09765625" customWidth="1"/>
    <col min="5" max="5" width="172.3984375" bestFit="1" customWidth="1"/>
    <col min="6" max="6" width="53.8984375" customWidth="1"/>
    <col min="7" max="7" width="58.69921875" hidden="1" customWidth="1"/>
    <col min="8" max="8" width="49.8984375" bestFit="1" customWidth="1"/>
    <col min="9" max="9" width="165.5" bestFit="1" customWidth="1"/>
    <col min="10" max="10" width="75.69921875" bestFit="1" customWidth="1"/>
    <col min="11" max="11" width="64.09765625" hidden="1" customWidth="1"/>
    <col min="12" max="12" width="60.8984375" bestFit="1" customWidth="1"/>
  </cols>
  <sheetData>
    <row r="1" spans="1:12" ht="18.600000000000001" thickBot="1">
      <c r="A1" s="1"/>
      <c r="B1" s="2" t="s">
        <v>0</v>
      </c>
      <c r="C1" s="2" t="s">
        <v>1</v>
      </c>
      <c r="D1" s="2" t="s">
        <v>2554</v>
      </c>
      <c r="E1" s="2" t="s">
        <v>9</v>
      </c>
      <c r="F1" s="2" t="s">
        <v>2557</v>
      </c>
      <c r="G1" s="2" t="s">
        <v>10</v>
      </c>
      <c r="H1" s="2" t="s">
        <v>2558</v>
      </c>
      <c r="I1" s="2" t="s">
        <v>11</v>
      </c>
      <c r="J1" s="2" t="s">
        <v>2559</v>
      </c>
      <c r="K1" s="2" t="s">
        <v>12</v>
      </c>
      <c r="L1" s="93" t="s">
        <v>2560</v>
      </c>
    </row>
    <row r="2" spans="1:12" ht="18.600000000000001" thickTop="1">
      <c r="A2" s="3">
        <v>1</v>
      </c>
      <c r="B2" s="4" t="s">
        <v>2</v>
      </c>
      <c r="C2" s="4" t="s">
        <v>2351</v>
      </c>
      <c r="D2" s="4" t="str">
        <f>RIGHT(C2,LEN(C2)-FIND("_",C2))</f>
        <v>副腎皮質線種</v>
      </c>
      <c r="E2" s="13"/>
      <c r="F2" s="13" t="str">
        <f>IF(E2="","",RIGHT(E2,LEN(E2)-FIND("_",E2)))</f>
        <v/>
      </c>
      <c r="G2" s="13"/>
      <c r="H2" s="13" t="str">
        <f>IF(G2="","",RIGHT(G2,LEN(G2)-FIND("_",G2)))</f>
        <v/>
      </c>
      <c r="I2" s="13"/>
      <c r="J2" s="13" t="str">
        <f>IF(I2="","",RIGHT(I2,LEN(I2)-FIND("_",I2)))</f>
        <v/>
      </c>
      <c r="K2" s="13"/>
      <c r="L2" t="str">
        <f>IF(K2="","",RIGHT(K2,LEN(K2)-FIND("_",K2)))</f>
        <v/>
      </c>
    </row>
    <row r="3" spans="1:12">
      <c r="A3" s="5">
        <v>2</v>
      </c>
      <c r="B3" s="6" t="s">
        <v>3</v>
      </c>
      <c r="C3" s="6" t="s">
        <v>4</v>
      </c>
      <c r="D3" s="4" t="str">
        <f t="shared" ref="D3:D66" si="0">RIGHT(C3,LEN(C3)-FIND("_",C3))</f>
        <v>副腎皮質癌</v>
      </c>
      <c r="E3" s="14"/>
      <c r="F3" s="13" t="str">
        <f t="shared" ref="F3:F66" si="1">IF(E3="","",RIGHT(E3,LEN(E3)-FIND("_",E3)))</f>
        <v/>
      </c>
      <c r="G3" s="14"/>
      <c r="H3" s="13" t="str">
        <f t="shared" ref="H3:H66" si="2">IF(G3="","",RIGHT(G3,LEN(G3)-FIND("_",G3)))</f>
        <v/>
      </c>
      <c r="I3" s="14"/>
      <c r="J3" s="13" t="str">
        <f t="shared" ref="J3:J66" si="3">IF(I3="","",RIGHT(I3,LEN(I3)-FIND("_",I3)))</f>
        <v/>
      </c>
      <c r="K3" s="14"/>
      <c r="L3" t="str">
        <f t="shared" ref="L3:L66" si="4">IF(K3="","",RIGHT(K3,LEN(K3)-FIND("_",K3)))</f>
        <v/>
      </c>
    </row>
    <row r="4" spans="1:12" ht="18.600000000000001" thickBot="1">
      <c r="A4" s="7">
        <v>3</v>
      </c>
      <c r="B4" s="8" t="s">
        <v>5</v>
      </c>
      <c r="C4" s="8" t="s">
        <v>6</v>
      </c>
      <c r="D4" s="4" t="str">
        <f t="shared" si="0"/>
        <v>褐色細胞腫</v>
      </c>
      <c r="E4" s="15"/>
      <c r="F4" s="13" t="str">
        <f t="shared" si="1"/>
        <v/>
      </c>
      <c r="G4" s="15"/>
      <c r="H4" s="13" t="str">
        <f t="shared" si="2"/>
        <v/>
      </c>
      <c r="I4" s="15"/>
      <c r="J4" s="13" t="str">
        <f t="shared" si="3"/>
        <v/>
      </c>
      <c r="K4" s="15"/>
      <c r="L4" t="str">
        <f t="shared" si="4"/>
        <v/>
      </c>
    </row>
    <row r="5" spans="1:12" ht="18.600000000000001" thickBot="1">
      <c r="A5" s="9">
        <v>4</v>
      </c>
      <c r="B5" s="10" t="s">
        <v>7</v>
      </c>
      <c r="C5" s="80" t="s">
        <v>2556</v>
      </c>
      <c r="D5" s="4" t="str">
        <f t="shared" si="0"/>
        <v>十二指腸乳頭部癌</v>
      </c>
      <c r="E5" s="10" t="s">
        <v>13</v>
      </c>
      <c r="F5" s="13" t="str">
        <f t="shared" si="1"/>
        <v>十二指腸乳頭部癌 腸型</v>
      </c>
      <c r="G5" s="16"/>
      <c r="H5" s="13" t="str">
        <f t="shared" si="2"/>
        <v/>
      </c>
      <c r="I5" s="16"/>
      <c r="J5" s="13" t="str">
        <f t="shared" si="3"/>
        <v/>
      </c>
      <c r="K5" s="16"/>
      <c r="L5" t="str">
        <f t="shared" si="4"/>
        <v/>
      </c>
    </row>
    <row r="6" spans="1:12" ht="18.600000000000001" thickBot="1">
      <c r="A6" s="5">
        <v>5</v>
      </c>
      <c r="B6" s="6" t="s">
        <v>7</v>
      </c>
      <c r="C6" s="80" t="s">
        <v>2555</v>
      </c>
      <c r="D6" s="4" t="str">
        <f t="shared" si="0"/>
        <v>十二指腸乳頭部癌</v>
      </c>
      <c r="E6" s="6" t="s">
        <v>14</v>
      </c>
      <c r="F6" s="13" t="str">
        <f t="shared" si="1"/>
        <v>十二指腸乳頭部癌 混合型</v>
      </c>
      <c r="G6" s="14"/>
      <c r="H6" s="13" t="str">
        <f t="shared" si="2"/>
        <v/>
      </c>
      <c r="I6" s="14"/>
      <c r="J6" s="13" t="str">
        <f t="shared" si="3"/>
        <v/>
      </c>
      <c r="K6" s="14"/>
      <c r="L6" t="str">
        <f t="shared" si="4"/>
        <v/>
      </c>
    </row>
    <row r="7" spans="1:12" ht="18.600000000000001" thickBot="1">
      <c r="A7" s="11">
        <v>6</v>
      </c>
      <c r="B7" s="12" t="s">
        <v>7</v>
      </c>
      <c r="C7" s="80" t="s">
        <v>2555</v>
      </c>
      <c r="D7" s="4" t="str">
        <f t="shared" si="0"/>
        <v>十二指腸乳頭部癌</v>
      </c>
      <c r="E7" s="12" t="s">
        <v>309</v>
      </c>
      <c r="F7" s="13" t="str">
        <f t="shared" si="1"/>
        <v>十二指腸乳頭部癌 膵胆道型</v>
      </c>
      <c r="G7" s="17"/>
      <c r="H7" s="13" t="str">
        <f t="shared" si="2"/>
        <v/>
      </c>
      <c r="I7" s="17"/>
      <c r="J7" s="13" t="str">
        <f t="shared" si="3"/>
        <v/>
      </c>
      <c r="K7" s="17"/>
      <c r="L7" t="str">
        <f t="shared" si="4"/>
        <v/>
      </c>
    </row>
    <row r="8" spans="1:12">
      <c r="A8" s="3">
        <v>7</v>
      </c>
      <c r="B8" s="4" t="s">
        <v>8</v>
      </c>
      <c r="C8" s="4" t="s">
        <v>322</v>
      </c>
      <c r="D8" s="8" t="str">
        <f t="shared" si="0"/>
        <v>胆管癌</v>
      </c>
      <c r="E8" s="4" t="s">
        <v>326</v>
      </c>
      <c r="F8" s="13" t="str">
        <f t="shared" si="1"/>
        <v>肝外胆管癌</v>
      </c>
      <c r="G8" s="13"/>
      <c r="H8" s="13" t="str">
        <f t="shared" si="2"/>
        <v/>
      </c>
      <c r="I8" s="13"/>
      <c r="J8" s="13" t="str">
        <f t="shared" si="3"/>
        <v/>
      </c>
      <c r="K8" s="13"/>
      <c r="L8" t="str">
        <f t="shared" si="4"/>
        <v/>
      </c>
    </row>
    <row r="9" spans="1:12">
      <c r="A9" s="5">
        <v>8</v>
      </c>
      <c r="B9" s="6" t="s">
        <v>8</v>
      </c>
      <c r="C9" s="6" t="s">
        <v>322</v>
      </c>
      <c r="D9" s="95" t="s">
        <v>2571</v>
      </c>
      <c r="E9" s="6" t="s">
        <v>327</v>
      </c>
      <c r="F9" s="13" t="str">
        <f t="shared" si="1"/>
        <v>肝内胆管癌</v>
      </c>
      <c r="G9" s="14"/>
      <c r="H9" s="13" t="str">
        <f t="shared" si="2"/>
        <v/>
      </c>
      <c r="I9" s="14"/>
      <c r="J9" s="13" t="str">
        <f t="shared" si="3"/>
        <v/>
      </c>
      <c r="K9" s="14"/>
      <c r="L9" t="str">
        <f t="shared" si="4"/>
        <v/>
      </c>
    </row>
    <row r="10" spans="1:12">
      <c r="A10" s="5">
        <v>9</v>
      </c>
      <c r="B10" s="6" t="s">
        <v>8</v>
      </c>
      <c r="C10" s="6" t="s">
        <v>322</v>
      </c>
      <c r="D10" s="4" t="s">
        <v>2571</v>
      </c>
      <c r="E10" s="6" t="s">
        <v>328</v>
      </c>
      <c r="F10" s="13" t="str">
        <f t="shared" si="1"/>
        <v>肝門部胆管癌</v>
      </c>
      <c r="G10" s="14"/>
      <c r="H10" s="13" t="str">
        <f t="shared" si="2"/>
        <v/>
      </c>
      <c r="I10" s="14"/>
      <c r="J10" s="13" t="str">
        <f t="shared" si="3"/>
        <v/>
      </c>
      <c r="K10" s="14"/>
      <c r="L10" t="str">
        <f t="shared" si="4"/>
        <v/>
      </c>
    </row>
    <row r="11" spans="1:12">
      <c r="A11" s="5">
        <v>10</v>
      </c>
      <c r="B11" s="6" t="s">
        <v>8</v>
      </c>
      <c r="C11" s="6" t="s">
        <v>323</v>
      </c>
      <c r="D11" s="8" t="str">
        <f t="shared" si="0"/>
        <v>胆嚢癌</v>
      </c>
      <c r="E11" s="6" t="s">
        <v>329</v>
      </c>
      <c r="F11" s="13" t="str">
        <f t="shared" si="1"/>
        <v>胆嚢腺扁平上皮癌</v>
      </c>
      <c r="G11" s="14"/>
      <c r="H11" s="13" t="str">
        <f t="shared" si="2"/>
        <v/>
      </c>
      <c r="I11" s="14"/>
      <c r="J11" s="13" t="str">
        <f t="shared" si="3"/>
        <v/>
      </c>
      <c r="K11" s="14"/>
      <c r="L11" t="str">
        <f t="shared" si="4"/>
        <v/>
      </c>
    </row>
    <row r="12" spans="1:12">
      <c r="A12" s="5">
        <v>11</v>
      </c>
      <c r="B12" s="6" t="s">
        <v>8</v>
      </c>
      <c r="C12" s="6" t="s">
        <v>323</v>
      </c>
      <c r="D12" s="95" t="s">
        <v>2572</v>
      </c>
      <c r="E12" s="6" t="s">
        <v>330</v>
      </c>
      <c r="F12" s="13" t="str">
        <f t="shared" si="1"/>
        <v>胆嚢腺癌、特定不能</v>
      </c>
      <c r="G12" s="14"/>
      <c r="H12" s="13" t="str">
        <f t="shared" si="2"/>
        <v/>
      </c>
      <c r="I12" s="14"/>
      <c r="J12" s="13" t="str">
        <f t="shared" si="3"/>
        <v/>
      </c>
      <c r="K12" s="14"/>
      <c r="L12" t="str">
        <f t="shared" si="4"/>
        <v/>
      </c>
    </row>
    <row r="13" spans="1:12">
      <c r="A13" s="5">
        <v>12</v>
      </c>
      <c r="B13" s="6" t="s">
        <v>8</v>
      </c>
      <c r="C13" s="6" t="s">
        <v>323</v>
      </c>
      <c r="D13" s="4" t="s">
        <v>2572</v>
      </c>
      <c r="E13" s="6" t="s">
        <v>331</v>
      </c>
      <c r="F13" s="13" t="str">
        <f t="shared" si="1"/>
        <v>胆嚢小細胞癌</v>
      </c>
      <c r="G13" s="14"/>
      <c r="H13" s="13" t="str">
        <f t="shared" si="2"/>
        <v/>
      </c>
      <c r="I13" s="14"/>
      <c r="J13" s="13" t="str">
        <f t="shared" si="3"/>
        <v/>
      </c>
      <c r="K13" s="14"/>
      <c r="L13" t="str">
        <f t="shared" si="4"/>
        <v/>
      </c>
    </row>
    <row r="14" spans="1:12">
      <c r="A14" s="5">
        <v>13</v>
      </c>
      <c r="B14" s="6" t="s">
        <v>8</v>
      </c>
      <c r="C14" s="6" t="s">
        <v>324</v>
      </c>
      <c r="D14" s="4" t="str">
        <f t="shared" si="0"/>
        <v>胆嚢内乳頭状腫瘍</v>
      </c>
      <c r="E14" s="14"/>
      <c r="F14" s="13" t="str">
        <f t="shared" si="1"/>
        <v/>
      </c>
      <c r="G14" s="14"/>
      <c r="H14" s="13" t="str">
        <f t="shared" si="2"/>
        <v/>
      </c>
      <c r="I14" s="14"/>
      <c r="J14" s="13" t="str">
        <f t="shared" si="3"/>
        <v/>
      </c>
      <c r="K14" s="14"/>
      <c r="L14" t="str">
        <f t="shared" si="4"/>
        <v/>
      </c>
    </row>
    <row r="15" spans="1:12" ht="18.600000000000001" thickBot="1">
      <c r="A15" s="7">
        <v>14</v>
      </c>
      <c r="B15" s="8" t="s">
        <v>8</v>
      </c>
      <c r="C15" s="8" t="s">
        <v>325</v>
      </c>
      <c r="D15" s="4" t="str">
        <f t="shared" si="0"/>
        <v>胆管内乳頭状腫瘍</v>
      </c>
      <c r="E15" s="15"/>
      <c r="F15" s="13" t="str">
        <f t="shared" si="1"/>
        <v/>
      </c>
      <c r="G15" s="15"/>
      <c r="H15" s="13" t="str">
        <f t="shared" si="2"/>
        <v/>
      </c>
      <c r="I15" s="15"/>
      <c r="J15" s="13" t="str">
        <f t="shared" si="3"/>
        <v/>
      </c>
      <c r="K15" s="15"/>
      <c r="L15" t="str">
        <f t="shared" si="4"/>
        <v/>
      </c>
    </row>
    <row r="16" spans="1:12">
      <c r="A16" s="9">
        <v>15</v>
      </c>
      <c r="B16" s="10" t="s">
        <v>369</v>
      </c>
      <c r="C16" s="10" t="s">
        <v>370</v>
      </c>
      <c r="D16" s="4" t="str">
        <f t="shared" si="0"/>
        <v>膀胱腺癌</v>
      </c>
      <c r="E16" s="16"/>
      <c r="F16" s="13" t="str">
        <f t="shared" si="1"/>
        <v/>
      </c>
      <c r="G16" s="16"/>
      <c r="H16" s="13" t="str">
        <f t="shared" si="2"/>
        <v/>
      </c>
      <c r="I16" s="16"/>
      <c r="J16" s="13" t="str">
        <f t="shared" si="3"/>
        <v/>
      </c>
      <c r="K16" s="16"/>
      <c r="L16" t="str">
        <f t="shared" si="4"/>
        <v/>
      </c>
    </row>
    <row r="17" spans="1:12">
      <c r="A17" s="5">
        <v>16</v>
      </c>
      <c r="B17" s="6" t="s">
        <v>369</v>
      </c>
      <c r="C17" s="6" t="s">
        <v>371</v>
      </c>
      <c r="D17" s="4" t="str">
        <f t="shared" si="0"/>
        <v>膀胱扁平上皮癌</v>
      </c>
      <c r="E17" s="14"/>
      <c r="F17" s="13" t="str">
        <f t="shared" si="1"/>
        <v/>
      </c>
      <c r="G17" s="14"/>
      <c r="H17" s="13" t="str">
        <f t="shared" si="2"/>
        <v/>
      </c>
      <c r="I17" s="14"/>
      <c r="J17" s="13" t="str">
        <f t="shared" si="3"/>
        <v/>
      </c>
      <c r="K17" s="14"/>
      <c r="L17" t="str">
        <f t="shared" si="4"/>
        <v/>
      </c>
    </row>
    <row r="18" spans="1:12">
      <c r="A18" s="5">
        <v>17</v>
      </c>
      <c r="B18" s="6" t="s">
        <v>369</v>
      </c>
      <c r="C18" s="6" t="s">
        <v>372</v>
      </c>
      <c r="D18" s="4" t="str">
        <f t="shared" si="0"/>
        <v>膀胱尿路上皮癌</v>
      </c>
      <c r="E18" s="14"/>
      <c r="F18" s="13" t="str">
        <f t="shared" si="1"/>
        <v/>
      </c>
      <c r="G18" s="14"/>
      <c r="H18" s="13" t="str">
        <f t="shared" si="2"/>
        <v/>
      </c>
      <c r="I18" s="14"/>
      <c r="J18" s="13" t="str">
        <f t="shared" si="3"/>
        <v/>
      </c>
      <c r="K18" s="14"/>
      <c r="L18" t="str">
        <f t="shared" si="4"/>
        <v/>
      </c>
    </row>
    <row r="19" spans="1:12">
      <c r="A19" s="5">
        <v>18</v>
      </c>
      <c r="B19" s="6" t="s">
        <v>369</v>
      </c>
      <c r="C19" s="6" t="s">
        <v>373</v>
      </c>
      <c r="D19" s="4" t="str">
        <f t="shared" si="0"/>
        <v>膀胱炎症性筋線維芽細胞性腫瘍</v>
      </c>
      <c r="E19" s="14"/>
      <c r="F19" s="13" t="str">
        <f t="shared" si="1"/>
        <v/>
      </c>
      <c r="G19" s="14"/>
      <c r="H19" s="13" t="str">
        <f t="shared" si="2"/>
        <v/>
      </c>
      <c r="I19" s="14"/>
      <c r="J19" s="13" t="str">
        <f t="shared" si="3"/>
        <v/>
      </c>
      <c r="K19" s="14"/>
      <c r="L19" t="str">
        <f t="shared" si="4"/>
        <v/>
      </c>
    </row>
    <row r="20" spans="1:12">
      <c r="A20" s="5">
        <v>19</v>
      </c>
      <c r="B20" s="6" t="s">
        <v>369</v>
      </c>
      <c r="C20" s="6" t="s">
        <v>374</v>
      </c>
      <c r="D20" s="4" t="str">
        <f t="shared" si="0"/>
        <v>尿路上皮内反性乳頭腫</v>
      </c>
      <c r="E20" s="14"/>
      <c r="F20" s="13" t="str">
        <f t="shared" si="1"/>
        <v/>
      </c>
      <c r="G20" s="14"/>
      <c r="H20" s="13" t="str">
        <f t="shared" si="2"/>
        <v/>
      </c>
      <c r="I20" s="14"/>
      <c r="J20" s="13" t="str">
        <f t="shared" si="3"/>
        <v/>
      </c>
      <c r="K20" s="14"/>
      <c r="L20" t="str">
        <f t="shared" si="4"/>
        <v/>
      </c>
    </row>
    <row r="21" spans="1:12">
      <c r="A21" s="5">
        <v>20</v>
      </c>
      <c r="B21" s="6" t="s">
        <v>369</v>
      </c>
      <c r="C21" s="6" t="s">
        <v>375</v>
      </c>
      <c r="D21" s="4" t="str">
        <f t="shared" si="0"/>
        <v>尿道粘膜（悪性）黒色腫</v>
      </c>
      <c r="E21" s="14"/>
      <c r="F21" s="13" t="str">
        <f t="shared" si="1"/>
        <v/>
      </c>
      <c r="G21" s="14"/>
      <c r="H21" s="13" t="str">
        <f t="shared" si="2"/>
        <v/>
      </c>
      <c r="I21" s="14"/>
      <c r="J21" s="13" t="str">
        <f t="shared" si="3"/>
        <v/>
      </c>
      <c r="K21" s="14"/>
      <c r="L21" t="str">
        <f t="shared" si="4"/>
        <v/>
      </c>
    </row>
    <row r="22" spans="1:12">
      <c r="A22" s="5">
        <v>21</v>
      </c>
      <c r="B22" s="6" t="s">
        <v>369</v>
      </c>
      <c r="C22" s="6" t="s">
        <v>376</v>
      </c>
      <c r="D22" s="4" t="str">
        <f t="shared" si="0"/>
        <v>膀胱形質細胞様/印環細胞癌</v>
      </c>
      <c r="E22" s="14"/>
      <c r="F22" s="13" t="str">
        <f t="shared" si="1"/>
        <v/>
      </c>
      <c r="G22" s="14"/>
      <c r="H22" s="13" t="str">
        <f t="shared" si="2"/>
        <v/>
      </c>
      <c r="I22" s="14"/>
      <c r="J22" s="13" t="str">
        <f t="shared" si="3"/>
        <v/>
      </c>
      <c r="K22" s="14"/>
      <c r="L22" t="str">
        <f t="shared" si="4"/>
        <v/>
      </c>
    </row>
    <row r="23" spans="1:12">
      <c r="A23" s="5">
        <v>22</v>
      </c>
      <c r="B23" s="6" t="s">
        <v>369</v>
      </c>
      <c r="C23" s="6" t="s">
        <v>377</v>
      </c>
      <c r="D23" s="4" t="str">
        <f t="shared" si="0"/>
        <v>膀胱肉腫様癌</v>
      </c>
      <c r="E23" s="14"/>
      <c r="F23" s="13" t="str">
        <f t="shared" si="1"/>
        <v/>
      </c>
      <c r="G23" s="14"/>
      <c r="H23" s="13" t="str">
        <f t="shared" si="2"/>
        <v/>
      </c>
      <c r="I23" s="14"/>
      <c r="J23" s="13" t="str">
        <f t="shared" si="3"/>
        <v/>
      </c>
      <c r="K23" s="14"/>
      <c r="L23" t="str">
        <f t="shared" si="4"/>
        <v/>
      </c>
    </row>
    <row r="24" spans="1:12">
      <c r="A24" s="5">
        <v>23</v>
      </c>
      <c r="B24" s="6" t="s">
        <v>369</v>
      </c>
      <c r="C24" s="6" t="s">
        <v>378</v>
      </c>
      <c r="D24" s="4" t="str">
        <f t="shared" si="0"/>
        <v>膀胱小細胞癌</v>
      </c>
      <c r="E24" s="14"/>
      <c r="F24" s="13" t="str">
        <f t="shared" si="1"/>
        <v/>
      </c>
      <c r="G24" s="14"/>
      <c r="H24" s="13" t="str">
        <f t="shared" si="2"/>
        <v/>
      </c>
      <c r="I24" s="14"/>
      <c r="J24" s="13" t="str">
        <f t="shared" si="3"/>
        <v/>
      </c>
      <c r="K24" s="14"/>
      <c r="L24" t="str">
        <f t="shared" si="4"/>
        <v/>
      </c>
    </row>
    <row r="25" spans="1:12">
      <c r="A25" s="5">
        <v>24</v>
      </c>
      <c r="B25" s="6" t="s">
        <v>369</v>
      </c>
      <c r="C25" s="6" t="s">
        <v>379</v>
      </c>
      <c r="D25" s="4" t="str">
        <f t="shared" si="0"/>
        <v>上部尿路上皮癌</v>
      </c>
      <c r="E25" s="14"/>
      <c r="F25" s="13" t="str">
        <f t="shared" si="1"/>
        <v/>
      </c>
      <c r="G25" s="14"/>
      <c r="H25" s="13" t="str">
        <f t="shared" si="2"/>
        <v/>
      </c>
      <c r="I25" s="14"/>
      <c r="J25" s="13" t="str">
        <f t="shared" si="3"/>
        <v/>
      </c>
      <c r="K25" s="14"/>
      <c r="L25" t="str">
        <f t="shared" si="4"/>
        <v/>
      </c>
    </row>
    <row r="26" spans="1:12">
      <c r="A26" s="5">
        <v>25</v>
      </c>
      <c r="B26" s="6" t="s">
        <v>369</v>
      </c>
      <c r="C26" s="6" t="s">
        <v>380</v>
      </c>
      <c r="D26" s="4" t="str">
        <f t="shared" si="0"/>
        <v>尿膜管癌</v>
      </c>
      <c r="E26" s="6" t="s">
        <v>383</v>
      </c>
      <c r="F26" s="13" t="str">
        <f t="shared" si="1"/>
        <v>尿膜管腺癌</v>
      </c>
      <c r="G26" s="14"/>
      <c r="H26" s="13" t="str">
        <f t="shared" si="2"/>
        <v/>
      </c>
      <c r="I26" s="14"/>
      <c r="J26" s="13" t="str">
        <f t="shared" si="3"/>
        <v/>
      </c>
      <c r="K26" s="14"/>
      <c r="L26" t="str">
        <f t="shared" si="4"/>
        <v/>
      </c>
    </row>
    <row r="27" spans="1:12">
      <c r="A27" s="5">
        <v>26</v>
      </c>
      <c r="B27" s="6" t="s">
        <v>369</v>
      </c>
      <c r="C27" s="6" t="s">
        <v>381</v>
      </c>
      <c r="D27" s="4" t="str">
        <f t="shared" si="0"/>
        <v>尿道癌</v>
      </c>
      <c r="E27" s="6" t="s">
        <v>384</v>
      </c>
      <c r="F27" s="13" t="str">
        <f t="shared" si="1"/>
        <v>尿道腺癌</v>
      </c>
      <c r="G27" s="14"/>
      <c r="H27" s="13" t="str">
        <f t="shared" si="2"/>
        <v/>
      </c>
      <c r="I27" s="14"/>
      <c r="J27" s="13" t="str">
        <f t="shared" si="3"/>
        <v/>
      </c>
      <c r="K27" s="14"/>
      <c r="L27" t="str">
        <f t="shared" si="4"/>
        <v/>
      </c>
    </row>
    <row r="28" spans="1:12">
      <c r="A28" s="5">
        <v>27</v>
      </c>
      <c r="B28" s="6" t="s">
        <v>369</v>
      </c>
      <c r="C28" s="6" t="s">
        <v>381</v>
      </c>
      <c r="D28" s="4" t="s">
        <v>2573</v>
      </c>
      <c r="E28" s="6" t="s">
        <v>385</v>
      </c>
      <c r="F28" s="13" t="str">
        <f t="shared" si="1"/>
        <v>尿道扁平上皮癌</v>
      </c>
      <c r="G28" s="14"/>
      <c r="H28" s="13" t="str">
        <f t="shared" si="2"/>
        <v/>
      </c>
      <c r="I28" s="14"/>
      <c r="J28" s="13" t="str">
        <f t="shared" si="3"/>
        <v/>
      </c>
      <c r="K28" s="14"/>
      <c r="L28" t="str">
        <f t="shared" si="4"/>
        <v/>
      </c>
    </row>
    <row r="29" spans="1:12">
      <c r="A29" s="5">
        <v>28</v>
      </c>
      <c r="B29" s="6" t="s">
        <v>369</v>
      </c>
      <c r="C29" s="6" t="s">
        <v>381</v>
      </c>
      <c r="D29" s="4" t="s">
        <v>2573</v>
      </c>
      <c r="E29" s="6" t="s">
        <v>386</v>
      </c>
      <c r="F29" s="13" t="str">
        <f t="shared" si="1"/>
        <v>尿道尿路上皮癌</v>
      </c>
      <c r="G29" s="14"/>
      <c r="H29" s="13" t="str">
        <f t="shared" si="2"/>
        <v/>
      </c>
      <c r="I29" s="14"/>
      <c r="J29" s="13" t="str">
        <f t="shared" si="3"/>
        <v/>
      </c>
      <c r="K29" s="14"/>
      <c r="L29" t="str">
        <f t="shared" si="4"/>
        <v/>
      </c>
    </row>
    <row r="30" spans="1:12" ht="18.600000000000001" thickBot="1">
      <c r="A30" s="11">
        <v>29</v>
      </c>
      <c r="B30" s="12" t="s">
        <v>369</v>
      </c>
      <c r="C30" s="12" t="s">
        <v>382</v>
      </c>
      <c r="D30" s="4" t="str">
        <f t="shared" si="0"/>
        <v>尿路上皮乳頭腫</v>
      </c>
      <c r="E30" s="17"/>
      <c r="F30" s="13" t="str">
        <f t="shared" si="1"/>
        <v/>
      </c>
      <c r="G30" s="17"/>
      <c r="H30" s="13" t="str">
        <f t="shared" si="2"/>
        <v/>
      </c>
      <c r="I30" s="17"/>
      <c r="J30" s="13" t="str">
        <f t="shared" si="3"/>
        <v/>
      </c>
      <c r="K30" s="17"/>
      <c r="L30" t="str">
        <f t="shared" si="4"/>
        <v/>
      </c>
    </row>
    <row r="31" spans="1:12">
      <c r="A31" s="3">
        <v>30</v>
      </c>
      <c r="B31" s="4" t="s">
        <v>15</v>
      </c>
      <c r="C31" s="4" t="s">
        <v>602</v>
      </c>
      <c r="D31" s="4" t="str">
        <f t="shared" si="0"/>
        <v>アダマンチノーマ</v>
      </c>
      <c r="E31" s="13"/>
      <c r="F31" s="13" t="str">
        <f t="shared" si="1"/>
        <v/>
      </c>
      <c r="G31" s="13"/>
      <c r="H31" s="13" t="str">
        <f t="shared" si="2"/>
        <v/>
      </c>
      <c r="I31" s="13"/>
      <c r="J31" s="13" t="str">
        <f t="shared" si="3"/>
        <v/>
      </c>
      <c r="K31" s="13"/>
      <c r="L31" t="str">
        <f t="shared" si="4"/>
        <v/>
      </c>
    </row>
    <row r="32" spans="1:12">
      <c r="A32" s="5">
        <v>31</v>
      </c>
      <c r="B32" s="6" t="s">
        <v>15</v>
      </c>
      <c r="C32" s="6" t="s">
        <v>603</v>
      </c>
      <c r="D32" s="4" t="str">
        <f t="shared" si="0"/>
        <v>軟骨芽細胞腫</v>
      </c>
      <c r="E32" s="14"/>
      <c r="F32" s="13" t="str">
        <f t="shared" si="1"/>
        <v/>
      </c>
      <c r="G32" s="14"/>
      <c r="H32" s="13" t="str">
        <f t="shared" si="2"/>
        <v/>
      </c>
      <c r="I32" s="14"/>
      <c r="J32" s="13" t="str">
        <f t="shared" si="3"/>
        <v/>
      </c>
      <c r="K32" s="14"/>
      <c r="L32" t="str">
        <f t="shared" si="4"/>
        <v/>
      </c>
    </row>
    <row r="33" spans="1:12">
      <c r="A33" s="5">
        <v>32</v>
      </c>
      <c r="B33" s="6" t="s">
        <v>15</v>
      </c>
      <c r="C33" s="6" t="s">
        <v>604</v>
      </c>
      <c r="D33" s="4" t="str">
        <f t="shared" si="0"/>
        <v>軟骨肉腫</v>
      </c>
      <c r="E33" s="6" t="s">
        <v>609</v>
      </c>
      <c r="F33" s="13" t="str">
        <f t="shared" si="1"/>
        <v>脱分化型軟骨肉腫</v>
      </c>
      <c r="G33" s="14"/>
      <c r="H33" s="13" t="str">
        <f t="shared" si="2"/>
        <v/>
      </c>
      <c r="I33" s="14"/>
      <c r="J33" s="13" t="str">
        <f t="shared" si="3"/>
        <v/>
      </c>
      <c r="K33" s="14"/>
      <c r="L33" t="str">
        <f t="shared" si="4"/>
        <v/>
      </c>
    </row>
    <row r="34" spans="1:12">
      <c r="A34" s="5">
        <v>33</v>
      </c>
      <c r="B34" s="6" t="s">
        <v>15</v>
      </c>
      <c r="C34" s="6" t="s">
        <v>604</v>
      </c>
      <c r="D34" s="4" t="str">
        <f t="shared" si="0"/>
        <v>軟骨肉腫</v>
      </c>
      <c r="E34" s="6" t="s">
        <v>610</v>
      </c>
      <c r="F34" s="13" t="str">
        <f t="shared" si="1"/>
        <v>骨外性粘液性軟骨肉腫</v>
      </c>
      <c r="G34" s="14"/>
      <c r="H34" s="13" t="str">
        <f t="shared" si="2"/>
        <v/>
      </c>
      <c r="I34" s="14"/>
      <c r="J34" s="13" t="str">
        <f t="shared" si="3"/>
        <v/>
      </c>
      <c r="K34" s="14"/>
      <c r="L34" t="str">
        <f t="shared" si="4"/>
        <v/>
      </c>
    </row>
    <row r="35" spans="1:12">
      <c r="A35" s="5">
        <v>34</v>
      </c>
      <c r="B35" s="6" t="s">
        <v>15</v>
      </c>
      <c r="C35" s="6" t="s">
        <v>604</v>
      </c>
      <c r="D35" s="4" t="str">
        <f t="shared" si="0"/>
        <v>軟骨肉腫</v>
      </c>
      <c r="E35" s="6" t="s">
        <v>611</v>
      </c>
      <c r="F35" s="13" t="str">
        <f t="shared" si="1"/>
        <v>間葉型軟骨肉腫</v>
      </c>
      <c r="G35" s="14"/>
      <c r="H35" s="13" t="str">
        <f t="shared" si="2"/>
        <v/>
      </c>
      <c r="I35" s="14"/>
      <c r="J35" s="13" t="str">
        <f t="shared" si="3"/>
        <v/>
      </c>
      <c r="K35" s="14"/>
      <c r="L35" t="str">
        <f t="shared" si="4"/>
        <v/>
      </c>
    </row>
    <row r="36" spans="1:12">
      <c r="A36" s="5">
        <v>35</v>
      </c>
      <c r="B36" s="6" t="s">
        <v>15</v>
      </c>
      <c r="C36" s="6" t="s">
        <v>604</v>
      </c>
      <c r="D36" s="4" t="str">
        <f t="shared" si="0"/>
        <v>軟骨肉腫</v>
      </c>
      <c r="E36" s="6" t="s">
        <v>612</v>
      </c>
      <c r="F36" s="13" t="str">
        <f t="shared" si="1"/>
        <v>粘液性軟骨肉腫</v>
      </c>
      <c r="G36" s="14"/>
      <c r="H36" s="13" t="str">
        <f t="shared" si="2"/>
        <v/>
      </c>
      <c r="I36" s="14"/>
      <c r="J36" s="13" t="str">
        <f t="shared" si="3"/>
        <v/>
      </c>
      <c r="K36" s="14"/>
      <c r="L36" t="str">
        <f t="shared" si="4"/>
        <v/>
      </c>
    </row>
    <row r="37" spans="1:12">
      <c r="A37" s="5">
        <v>36</v>
      </c>
      <c r="B37" s="6" t="s">
        <v>15</v>
      </c>
      <c r="C37" s="6" t="s">
        <v>605</v>
      </c>
      <c r="D37" s="4" t="str">
        <f t="shared" si="0"/>
        <v>脊索腫</v>
      </c>
      <c r="E37" s="6" t="s">
        <v>613</v>
      </c>
      <c r="F37" s="13" t="str">
        <f t="shared" si="1"/>
        <v>通常型脊索腫</v>
      </c>
      <c r="G37" s="14"/>
      <c r="H37" s="13" t="str">
        <f t="shared" si="2"/>
        <v/>
      </c>
      <c r="I37" s="14"/>
      <c r="J37" s="13" t="str">
        <f t="shared" si="3"/>
        <v/>
      </c>
      <c r="K37" s="14"/>
      <c r="L37" t="str">
        <f t="shared" si="4"/>
        <v/>
      </c>
    </row>
    <row r="38" spans="1:12">
      <c r="A38" s="5">
        <v>37</v>
      </c>
      <c r="B38" s="6" t="s">
        <v>15</v>
      </c>
      <c r="C38" s="6" t="s">
        <v>605</v>
      </c>
      <c r="D38" s="4" t="str">
        <f t="shared" si="0"/>
        <v>脊索腫</v>
      </c>
      <c r="E38" s="6" t="s">
        <v>614</v>
      </c>
      <c r="F38" s="13" t="str">
        <f t="shared" si="1"/>
        <v>脱分化型脊索腫</v>
      </c>
      <c r="G38" s="14"/>
      <c r="H38" s="13" t="str">
        <f t="shared" si="2"/>
        <v/>
      </c>
      <c r="I38" s="14"/>
      <c r="J38" s="13" t="str">
        <f t="shared" si="3"/>
        <v/>
      </c>
      <c r="K38" s="14"/>
      <c r="L38" t="str">
        <f t="shared" si="4"/>
        <v/>
      </c>
    </row>
    <row r="39" spans="1:12">
      <c r="A39" s="5">
        <v>38</v>
      </c>
      <c r="B39" s="6" t="s">
        <v>15</v>
      </c>
      <c r="C39" s="6" t="s">
        <v>606</v>
      </c>
      <c r="D39" s="4" t="str">
        <f t="shared" si="0"/>
        <v>ユーイング肉腫</v>
      </c>
      <c r="E39" s="14"/>
      <c r="F39" s="13" t="str">
        <f t="shared" si="1"/>
        <v/>
      </c>
      <c r="G39" s="14"/>
      <c r="H39" s="13" t="str">
        <f t="shared" si="2"/>
        <v/>
      </c>
      <c r="I39" s="14"/>
      <c r="J39" s="13" t="str">
        <f t="shared" si="3"/>
        <v/>
      </c>
      <c r="K39" s="14"/>
      <c r="L39" t="str">
        <f t="shared" si="4"/>
        <v/>
      </c>
    </row>
    <row r="40" spans="1:12">
      <c r="A40" s="5">
        <v>39</v>
      </c>
      <c r="B40" s="6" t="s">
        <v>15</v>
      </c>
      <c r="C40" s="6" t="s">
        <v>607</v>
      </c>
      <c r="D40" s="4" t="str">
        <f t="shared" si="0"/>
        <v>骨巨細胞腫</v>
      </c>
      <c r="E40" s="14"/>
      <c r="F40" s="13" t="str">
        <f t="shared" si="1"/>
        <v/>
      </c>
      <c r="G40" s="14"/>
      <c r="H40" s="13" t="str">
        <f t="shared" si="2"/>
        <v/>
      </c>
      <c r="I40" s="14"/>
      <c r="J40" s="13" t="str">
        <f t="shared" si="3"/>
        <v/>
      </c>
      <c r="K40" s="14"/>
      <c r="L40" t="str">
        <f t="shared" si="4"/>
        <v/>
      </c>
    </row>
    <row r="41" spans="1:12">
      <c r="A41" s="5">
        <v>40</v>
      </c>
      <c r="B41" s="6" t="s">
        <v>15</v>
      </c>
      <c r="C41" s="6" t="s">
        <v>608</v>
      </c>
      <c r="D41" s="4" t="str">
        <f t="shared" si="0"/>
        <v>骨肉腫</v>
      </c>
      <c r="E41" s="6" t="s">
        <v>615</v>
      </c>
      <c r="F41" s="13" t="str">
        <f t="shared" si="1"/>
        <v>軟骨芽細胞型骨肉腫</v>
      </c>
      <c r="G41" s="14"/>
      <c r="H41" s="13" t="str">
        <f t="shared" si="2"/>
        <v/>
      </c>
      <c r="I41" s="14"/>
      <c r="J41" s="13" t="str">
        <f t="shared" si="3"/>
        <v/>
      </c>
      <c r="K41" s="14"/>
      <c r="L41" t="str">
        <f t="shared" si="4"/>
        <v/>
      </c>
    </row>
    <row r="42" spans="1:12">
      <c r="A42" s="5">
        <v>41</v>
      </c>
      <c r="B42" s="6" t="s">
        <v>15</v>
      </c>
      <c r="C42" s="6" t="s">
        <v>608</v>
      </c>
      <c r="D42" s="4" t="str">
        <f t="shared" si="0"/>
        <v>骨肉腫</v>
      </c>
      <c r="E42" s="6" t="s">
        <v>616</v>
      </c>
      <c r="F42" s="13" t="str">
        <f t="shared" si="1"/>
        <v>線維芽細胞型骨肉腫</v>
      </c>
      <c r="G42" s="14"/>
      <c r="H42" s="13" t="str">
        <f t="shared" si="2"/>
        <v/>
      </c>
      <c r="I42" s="14"/>
      <c r="J42" s="13" t="str">
        <f t="shared" si="3"/>
        <v/>
      </c>
      <c r="K42" s="14"/>
      <c r="L42" t="str">
        <f t="shared" si="4"/>
        <v/>
      </c>
    </row>
    <row r="43" spans="1:12">
      <c r="A43" s="5">
        <v>42</v>
      </c>
      <c r="B43" s="6" t="s">
        <v>15</v>
      </c>
      <c r="C43" s="6" t="s">
        <v>608</v>
      </c>
      <c r="D43" s="4" t="str">
        <f t="shared" si="0"/>
        <v>骨肉腫</v>
      </c>
      <c r="E43" s="6" t="s">
        <v>617</v>
      </c>
      <c r="F43" s="13" t="str">
        <f t="shared" si="1"/>
        <v>高悪性度表在性骨肉腫</v>
      </c>
      <c r="G43" s="14"/>
      <c r="H43" s="13" t="str">
        <f t="shared" si="2"/>
        <v/>
      </c>
      <c r="I43" s="14"/>
      <c r="J43" s="13" t="str">
        <f t="shared" si="3"/>
        <v/>
      </c>
      <c r="K43" s="14"/>
      <c r="L43" t="str">
        <f t="shared" si="4"/>
        <v/>
      </c>
    </row>
    <row r="44" spans="1:12">
      <c r="A44" s="5">
        <v>43</v>
      </c>
      <c r="B44" s="6" t="s">
        <v>15</v>
      </c>
      <c r="C44" s="6" t="s">
        <v>608</v>
      </c>
      <c r="D44" s="4" t="str">
        <f t="shared" si="0"/>
        <v>骨肉腫</v>
      </c>
      <c r="E44" s="6" t="s">
        <v>618</v>
      </c>
      <c r="F44" s="13" t="str">
        <f t="shared" si="1"/>
        <v>低悪性度中心性骨肉腫</v>
      </c>
      <c r="G44" s="14"/>
      <c r="H44" s="13" t="str">
        <f t="shared" si="2"/>
        <v/>
      </c>
      <c r="I44" s="14"/>
      <c r="J44" s="13" t="str">
        <f t="shared" si="3"/>
        <v/>
      </c>
      <c r="K44" s="14"/>
      <c r="L44" t="str">
        <f t="shared" si="4"/>
        <v/>
      </c>
    </row>
    <row r="45" spans="1:12">
      <c r="A45" s="5">
        <v>44</v>
      </c>
      <c r="B45" s="6" t="s">
        <v>15</v>
      </c>
      <c r="C45" s="6" t="s">
        <v>608</v>
      </c>
      <c r="D45" s="4" t="str">
        <f t="shared" si="0"/>
        <v>骨肉腫</v>
      </c>
      <c r="E45" s="6" t="s">
        <v>619</v>
      </c>
      <c r="F45" s="13" t="str">
        <f t="shared" si="1"/>
        <v>骨芽細胞型骨肉腫</v>
      </c>
      <c r="G45" s="14"/>
      <c r="H45" s="13" t="str">
        <f t="shared" si="2"/>
        <v/>
      </c>
      <c r="I45" s="14"/>
      <c r="J45" s="13" t="str">
        <f t="shared" si="3"/>
        <v/>
      </c>
      <c r="K45" s="14"/>
      <c r="L45" t="str">
        <f t="shared" si="4"/>
        <v/>
      </c>
    </row>
    <row r="46" spans="1:12">
      <c r="A46" s="5">
        <v>45</v>
      </c>
      <c r="B46" s="6" t="s">
        <v>15</v>
      </c>
      <c r="C46" s="6" t="s">
        <v>608</v>
      </c>
      <c r="D46" s="4" t="str">
        <f t="shared" si="0"/>
        <v>骨肉腫</v>
      </c>
      <c r="E46" s="6" t="s">
        <v>620</v>
      </c>
      <c r="F46" s="13" t="str">
        <f t="shared" si="1"/>
        <v>傍骨性骨肉腫</v>
      </c>
      <c r="G46" s="14"/>
      <c r="H46" s="13" t="str">
        <f t="shared" si="2"/>
        <v/>
      </c>
      <c r="I46" s="14"/>
      <c r="J46" s="13" t="str">
        <f t="shared" si="3"/>
        <v/>
      </c>
      <c r="K46" s="14"/>
      <c r="L46" t="str">
        <f t="shared" si="4"/>
        <v/>
      </c>
    </row>
    <row r="47" spans="1:12">
      <c r="A47" s="5">
        <v>46</v>
      </c>
      <c r="B47" s="6" t="s">
        <v>15</v>
      </c>
      <c r="C47" s="6" t="s">
        <v>608</v>
      </c>
      <c r="D47" s="4" t="str">
        <f t="shared" si="0"/>
        <v>骨肉腫</v>
      </c>
      <c r="E47" s="6" t="s">
        <v>621</v>
      </c>
      <c r="F47" s="13" t="str">
        <f t="shared" si="1"/>
        <v>骨膜性骨肉腫</v>
      </c>
      <c r="G47" s="14"/>
      <c r="H47" s="13" t="str">
        <f t="shared" si="2"/>
        <v/>
      </c>
      <c r="I47" s="14"/>
      <c r="J47" s="13" t="str">
        <f t="shared" si="3"/>
        <v/>
      </c>
      <c r="K47" s="14"/>
      <c r="L47" t="str">
        <f t="shared" si="4"/>
        <v/>
      </c>
    </row>
    <row r="48" spans="1:12">
      <c r="A48" s="5">
        <v>47</v>
      </c>
      <c r="B48" s="6" t="s">
        <v>15</v>
      </c>
      <c r="C48" s="6" t="s">
        <v>608</v>
      </c>
      <c r="D48" s="4" t="str">
        <f t="shared" si="0"/>
        <v>骨肉腫</v>
      </c>
      <c r="E48" s="6" t="s">
        <v>622</v>
      </c>
      <c r="F48" s="13" t="str">
        <f t="shared" si="1"/>
        <v>二次性骨肉腫</v>
      </c>
      <c r="G48" s="14"/>
      <c r="H48" s="13" t="str">
        <f t="shared" si="2"/>
        <v/>
      </c>
      <c r="I48" s="14"/>
      <c r="J48" s="13" t="str">
        <f t="shared" si="3"/>
        <v/>
      </c>
      <c r="K48" s="14"/>
      <c r="L48" t="str">
        <f t="shared" si="4"/>
        <v/>
      </c>
    </row>
    <row r="49" spans="1:12">
      <c r="A49" s="5">
        <v>48</v>
      </c>
      <c r="B49" s="6" t="s">
        <v>15</v>
      </c>
      <c r="C49" s="6" t="s">
        <v>608</v>
      </c>
      <c r="D49" s="4" t="str">
        <f t="shared" si="0"/>
        <v>骨肉腫</v>
      </c>
      <c r="E49" s="6" t="s">
        <v>623</v>
      </c>
      <c r="F49" s="13" t="str">
        <f t="shared" si="1"/>
        <v>小細胞型骨肉腫</v>
      </c>
      <c r="G49" s="14"/>
      <c r="H49" s="13" t="str">
        <f t="shared" si="2"/>
        <v/>
      </c>
      <c r="I49" s="14"/>
      <c r="J49" s="13" t="str">
        <f t="shared" si="3"/>
        <v/>
      </c>
      <c r="K49" s="14"/>
      <c r="L49" t="str">
        <f t="shared" si="4"/>
        <v/>
      </c>
    </row>
    <row r="50" spans="1:12" ht="18.600000000000001" thickBot="1">
      <c r="A50" s="7">
        <v>49</v>
      </c>
      <c r="B50" s="8" t="s">
        <v>15</v>
      </c>
      <c r="C50" s="8" t="s">
        <v>608</v>
      </c>
      <c r="D50" s="4" t="str">
        <f t="shared" si="0"/>
        <v>骨肉腫</v>
      </c>
      <c r="E50" s="8" t="s">
        <v>624</v>
      </c>
      <c r="F50" s="13" t="str">
        <f t="shared" si="1"/>
        <v>血管拡張型骨肉腫</v>
      </c>
      <c r="G50" s="15"/>
      <c r="H50" s="13" t="str">
        <f t="shared" si="2"/>
        <v/>
      </c>
      <c r="I50" s="15"/>
      <c r="J50" s="13" t="str">
        <f t="shared" si="3"/>
        <v/>
      </c>
      <c r="K50" s="15"/>
      <c r="L50" t="str">
        <f t="shared" si="4"/>
        <v/>
      </c>
    </row>
    <row r="51" spans="1:12">
      <c r="A51" s="9">
        <v>50</v>
      </c>
      <c r="B51" s="10" t="s">
        <v>16</v>
      </c>
      <c r="C51" s="10" t="s">
        <v>284</v>
      </c>
      <c r="D51" s="4" t="str">
        <f t="shared" si="0"/>
        <v>肛門腺腺癌</v>
      </c>
      <c r="E51" s="16"/>
      <c r="F51" s="13" t="str">
        <f t="shared" si="1"/>
        <v/>
      </c>
      <c r="G51" s="16"/>
      <c r="H51" s="13" t="str">
        <f t="shared" si="2"/>
        <v/>
      </c>
      <c r="I51" s="16"/>
      <c r="J51" s="13" t="str">
        <f t="shared" si="3"/>
        <v/>
      </c>
      <c r="K51" s="16"/>
      <c r="L51" t="str">
        <f t="shared" si="4"/>
        <v/>
      </c>
    </row>
    <row r="52" spans="1:12">
      <c r="A52" s="5">
        <v>51</v>
      </c>
      <c r="B52" s="6" t="s">
        <v>16</v>
      </c>
      <c r="C52" s="6" t="s">
        <v>285</v>
      </c>
      <c r="D52" s="4" t="str">
        <f t="shared" si="0"/>
        <v>肛門扁平上皮癌</v>
      </c>
      <c r="E52" s="14"/>
      <c r="F52" s="13" t="str">
        <f t="shared" si="1"/>
        <v/>
      </c>
      <c r="G52" s="14"/>
      <c r="H52" s="13" t="str">
        <f t="shared" si="2"/>
        <v/>
      </c>
      <c r="I52" s="14"/>
      <c r="J52" s="13" t="str">
        <f t="shared" si="3"/>
        <v/>
      </c>
      <c r="K52" s="14"/>
      <c r="L52" t="str">
        <f t="shared" si="4"/>
        <v/>
      </c>
    </row>
    <row r="53" spans="1:12">
      <c r="A53" s="5">
        <v>52</v>
      </c>
      <c r="B53" s="6" t="s">
        <v>16</v>
      </c>
      <c r="C53" s="18" t="s">
        <v>286</v>
      </c>
      <c r="D53" s="4" t="str">
        <f t="shared" si="0"/>
        <v>直腸肛門粘膜悪性黒色腫</v>
      </c>
      <c r="E53" s="14"/>
      <c r="F53" s="13" t="str">
        <f t="shared" si="1"/>
        <v/>
      </c>
      <c r="G53" s="14"/>
      <c r="H53" s="13" t="str">
        <f t="shared" si="2"/>
        <v/>
      </c>
      <c r="I53" s="14"/>
      <c r="J53" s="13" t="str">
        <f t="shared" si="3"/>
        <v/>
      </c>
      <c r="K53" s="14"/>
      <c r="L53" t="str">
        <f t="shared" si="4"/>
        <v/>
      </c>
    </row>
    <row r="54" spans="1:12">
      <c r="A54" s="5">
        <v>53</v>
      </c>
      <c r="B54" s="6" t="s">
        <v>16</v>
      </c>
      <c r="C54" s="6" t="s">
        <v>287</v>
      </c>
      <c r="D54" s="4" t="str">
        <f t="shared" si="0"/>
        <v>虫垂腺癌</v>
      </c>
      <c r="E54" s="6" t="s">
        <v>295</v>
      </c>
      <c r="F54" s="13" t="str">
        <f t="shared" si="1"/>
        <v>結腸型虫垂腺癌</v>
      </c>
      <c r="G54" s="14"/>
      <c r="H54" s="13" t="str">
        <f t="shared" si="2"/>
        <v/>
      </c>
      <c r="I54" s="14"/>
      <c r="J54" s="13" t="str">
        <f t="shared" si="3"/>
        <v/>
      </c>
      <c r="K54" s="14"/>
      <c r="L54" t="str">
        <f t="shared" si="4"/>
        <v/>
      </c>
    </row>
    <row r="55" spans="1:12">
      <c r="A55" s="5">
        <v>54</v>
      </c>
      <c r="B55" s="6" t="s">
        <v>16</v>
      </c>
      <c r="C55" s="6" t="s">
        <v>287</v>
      </c>
      <c r="D55" s="4" t="str">
        <f t="shared" si="0"/>
        <v>虫垂腺癌</v>
      </c>
      <c r="E55" s="6" t="s">
        <v>296</v>
      </c>
      <c r="F55" s="13" t="str">
        <f t="shared" si="1"/>
        <v>虫垂杯細胞カルチノイド</v>
      </c>
      <c r="G55" s="14"/>
      <c r="H55" s="13" t="str">
        <f t="shared" si="2"/>
        <v/>
      </c>
      <c r="I55" s="14"/>
      <c r="J55" s="13" t="str">
        <f t="shared" si="3"/>
        <v/>
      </c>
      <c r="K55" s="14"/>
      <c r="L55" t="str">
        <f t="shared" si="4"/>
        <v/>
      </c>
    </row>
    <row r="56" spans="1:12">
      <c r="A56" s="5">
        <v>55</v>
      </c>
      <c r="B56" s="6" t="s">
        <v>16</v>
      </c>
      <c r="C56" s="6" t="s">
        <v>287</v>
      </c>
      <c r="D56" s="4" t="str">
        <f t="shared" si="0"/>
        <v>虫垂腺癌</v>
      </c>
      <c r="E56" s="6" t="s">
        <v>297</v>
      </c>
      <c r="F56" s="13" t="str">
        <f t="shared" si="1"/>
        <v>虫垂粘液性腺癌</v>
      </c>
      <c r="G56" s="14"/>
      <c r="H56" s="13" t="str">
        <f t="shared" si="2"/>
        <v/>
      </c>
      <c r="I56" s="14"/>
      <c r="J56" s="13" t="str">
        <f t="shared" si="3"/>
        <v/>
      </c>
      <c r="K56" s="14"/>
      <c r="L56" t="str">
        <f t="shared" si="4"/>
        <v/>
      </c>
    </row>
    <row r="57" spans="1:12">
      <c r="A57" s="5">
        <v>56</v>
      </c>
      <c r="B57" s="6" t="s">
        <v>16</v>
      </c>
      <c r="C57" s="6" t="s">
        <v>287</v>
      </c>
      <c r="D57" s="4" t="str">
        <f t="shared" si="0"/>
        <v>虫垂腺癌</v>
      </c>
      <c r="E57" s="6" t="s">
        <v>298</v>
      </c>
      <c r="F57" s="13" t="str">
        <f t="shared" si="1"/>
        <v>虫垂印環細胞癌</v>
      </c>
      <c r="G57" s="14"/>
      <c r="H57" s="13" t="str">
        <f t="shared" si="2"/>
        <v/>
      </c>
      <c r="I57" s="14"/>
      <c r="J57" s="13" t="str">
        <f t="shared" si="3"/>
        <v/>
      </c>
      <c r="K57" s="14"/>
      <c r="L57" t="str">
        <f t="shared" si="4"/>
        <v/>
      </c>
    </row>
    <row r="58" spans="1:12">
      <c r="A58" s="5">
        <v>57</v>
      </c>
      <c r="B58" s="6" t="s">
        <v>16</v>
      </c>
      <c r="C58" s="6" t="s">
        <v>288</v>
      </c>
      <c r="D58" s="4" t="str">
        <f t="shared" si="0"/>
        <v>結腸直腸腺癌</v>
      </c>
      <c r="E58" s="6" t="s">
        <v>299</v>
      </c>
      <c r="F58" s="13" t="str">
        <f t="shared" si="1"/>
        <v>大腸腺癌（直腸を除く）</v>
      </c>
      <c r="G58" s="14"/>
      <c r="H58" s="13" t="str">
        <f t="shared" si="2"/>
        <v/>
      </c>
      <c r="I58" s="14"/>
      <c r="J58" s="13" t="str">
        <f t="shared" si="3"/>
        <v/>
      </c>
      <c r="K58" s="14"/>
      <c r="L58" t="str">
        <f t="shared" si="4"/>
        <v/>
      </c>
    </row>
    <row r="59" spans="1:12">
      <c r="A59" s="5">
        <v>58</v>
      </c>
      <c r="B59" s="6" t="s">
        <v>16</v>
      </c>
      <c r="C59" s="6" t="s">
        <v>288</v>
      </c>
      <c r="D59" s="4" t="str">
        <f t="shared" si="0"/>
        <v>結腸直腸腺癌</v>
      </c>
      <c r="E59" s="6" t="s">
        <v>300</v>
      </c>
      <c r="F59" s="13" t="str">
        <f t="shared" si="1"/>
        <v>大腸上皮内腺癌</v>
      </c>
      <c r="G59" s="14"/>
      <c r="H59" s="13" t="str">
        <f t="shared" si="2"/>
        <v/>
      </c>
      <c r="I59" s="14"/>
      <c r="J59" s="13" t="str">
        <f t="shared" si="3"/>
        <v/>
      </c>
      <c r="K59" s="14"/>
      <c r="L59" t="str">
        <f t="shared" si="4"/>
        <v/>
      </c>
    </row>
    <row r="60" spans="1:12">
      <c r="A60" s="5">
        <v>59</v>
      </c>
      <c r="B60" s="6" t="s">
        <v>16</v>
      </c>
      <c r="C60" s="6" t="s">
        <v>288</v>
      </c>
      <c r="D60" s="4" t="str">
        <f t="shared" si="0"/>
        <v>結腸直腸腺癌</v>
      </c>
      <c r="E60" s="6" t="s">
        <v>301</v>
      </c>
      <c r="F60" s="13" t="str">
        <f t="shared" si="1"/>
        <v>結腸直腸粘液腺癌</v>
      </c>
      <c r="G60" s="14"/>
      <c r="H60" s="13" t="str">
        <f t="shared" si="2"/>
        <v/>
      </c>
      <c r="I60" s="14"/>
      <c r="J60" s="13" t="str">
        <f t="shared" si="3"/>
        <v/>
      </c>
      <c r="K60" s="14"/>
      <c r="L60" t="str">
        <f t="shared" si="4"/>
        <v/>
      </c>
    </row>
    <row r="61" spans="1:12">
      <c r="A61" s="5">
        <v>60</v>
      </c>
      <c r="B61" s="6" t="s">
        <v>16</v>
      </c>
      <c r="C61" s="6" t="s">
        <v>288</v>
      </c>
      <c r="D61" s="4" t="str">
        <f t="shared" si="0"/>
        <v>結腸直腸腺癌</v>
      </c>
      <c r="E61" s="6" t="s">
        <v>302</v>
      </c>
      <c r="F61" s="13" t="str">
        <f t="shared" si="1"/>
        <v>直腸腺癌</v>
      </c>
      <c r="G61" s="14"/>
      <c r="H61" s="13" t="str">
        <f t="shared" si="2"/>
        <v/>
      </c>
      <c r="I61" s="14"/>
      <c r="J61" s="13" t="str">
        <f t="shared" si="3"/>
        <v/>
      </c>
      <c r="K61" s="14"/>
      <c r="L61" t="str">
        <f t="shared" si="4"/>
        <v/>
      </c>
    </row>
    <row r="62" spans="1:12">
      <c r="A62" s="5">
        <v>61</v>
      </c>
      <c r="B62" s="6" t="s">
        <v>16</v>
      </c>
      <c r="C62" s="6" t="s">
        <v>288</v>
      </c>
      <c r="D62" s="4" t="str">
        <f t="shared" si="0"/>
        <v>結腸直腸腺癌</v>
      </c>
      <c r="E62" s="6" t="s">
        <v>303</v>
      </c>
      <c r="F62" s="13" t="str">
        <f t="shared" si="1"/>
        <v>結腸直腸印環細胞腺癌</v>
      </c>
      <c r="G62" s="14"/>
      <c r="H62" s="13" t="str">
        <f t="shared" si="2"/>
        <v/>
      </c>
      <c r="I62" s="14"/>
      <c r="J62" s="13" t="str">
        <f t="shared" si="3"/>
        <v/>
      </c>
      <c r="K62" s="14"/>
      <c r="L62" t="str">
        <f t="shared" si="4"/>
        <v/>
      </c>
    </row>
    <row r="63" spans="1:12">
      <c r="A63" s="5">
        <v>62</v>
      </c>
      <c r="B63" s="6" t="s">
        <v>16</v>
      </c>
      <c r="C63" s="6" t="s">
        <v>289</v>
      </c>
      <c r="D63" s="4" t="str">
        <f t="shared" si="0"/>
        <v>消化管神経内分泌腫瘍</v>
      </c>
      <c r="E63" s="6" t="s">
        <v>304</v>
      </c>
      <c r="F63" s="13" t="str">
        <f t="shared" si="1"/>
        <v>結腸直腸高悪性度神経内分泌腫瘍</v>
      </c>
      <c r="G63" s="14"/>
      <c r="H63" s="13" t="str">
        <f t="shared" si="2"/>
        <v/>
      </c>
      <c r="I63" s="14"/>
      <c r="J63" s="13" t="str">
        <f t="shared" si="3"/>
        <v/>
      </c>
      <c r="K63" s="14"/>
      <c r="L63" t="str">
        <f t="shared" si="4"/>
        <v/>
      </c>
    </row>
    <row r="64" spans="1:12">
      <c r="A64" s="5">
        <v>63</v>
      </c>
      <c r="B64" s="6" t="s">
        <v>16</v>
      </c>
      <c r="C64" s="6" t="s">
        <v>289</v>
      </c>
      <c r="D64" s="4" t="str">
        <f t="shared" si="0"/>
        <v>消化管神経内分泌腫瘍</v>
      </c>
      <c r="E64" s="6" t="s">
        <v>305</v>
      </c>
      <c r="F64" s="13" t="str">
        <f t="shared" si="1"/>
        <v>小腸高分化神経内分泌腫瘍</v>
      </c>
      <c r="G64" s="14"/>
      <c r="H64" s="13" t="str">
        <f t="shared" si="2"/>
        <v/>
      </c>
      <c r="I64" s="14"/>
      <c r="J64" s="13" t="str">
        <f t="shared" si="3"/>
        <v/>
      </c>
      <c r="K64" s="14"/>
      <c r="L64" t="str">
        <f t="shared" si="4"/>
        <v/>
      </c>
    </row>
    <row r="65" spans="1:12">
      <c r="A65" s="5">
        <v>64</v>
      </c>
      <c r="B65" s="6" t="s">
        <v>16</v>
      </c>
      <c r="C65" s="6" t="s">
        <v>289</v>
      </c>
      <c r="D65" s="4" t="str">
        <f t="shared" si="0"/>
        <v>消化管神経内分泌腫瘍</v>
      </c>
      <c r="E65" s="6" t="s">
        <v>306</v>
      </c>
      <c r="F65" s="13" t="str">
        <f t="shared" si="1"/>
        <v>虫垂高分化神経内分泌腫瘍</v>
      </c>
      <c r="G65" s="14"/>
      <c r="H65" s="13" t="str">
        <f t="shared" si="2"/>
        <v/>
      </c>
      <c r="I65" s="14"/>
      <c r="J65" s="13" t="str">
        <f t="shared" si="3"/>
        <v/>
      </c>
      <c r="K65" s="14"/>
      <c r="L65" t="str">
        <f t="shared" si="4"/>
        <v/>
      </c>
    </row>
    <row r="66" spans="1:12">
      <c r="A66" s="5">
        <v>65</v>
      </c>
      <c r="B66" s="6" t="s">
        <v>16</v>
      </c>
      <c r="C66" s="6" t="s">
        <v>289</v>
      </c>
      <c r="D66" s="4" t="str">
        <f t="shared" si="0"/>
        <v>消化管神経内分泌腫瘍</v>
      </c>
      <c r="E66" s="6" t="s">
        <v>307</v>
      </c>
      <c r="F66" s="13" t="str">
        <f t="shared" si="1"/>
        <v>直腸高分化神経内分泌腫瘍</v>
      </c>
      <c r="G66" s="14"/>
      <c r="H66" s="13" t="str">
        <f t="shared" si="2"/>
        <v/>
      </c>
      <c r="I66" s="14"/>
      <c r="J66" s="13" t="str">
        <f t="shared" si="3"/>
        <v/>
      </c>
      <c r="K66" s="14"/>
      <c r="L66" t="str">
        <f t="shared" si="4"/>
        <v/>
      </c>
    </row>
    <row r="67" spans="1:12">
      <c r="A67" s="5">
        <v>66</v>
      </c>
      <c r="B67" s="6" t="s">
        <v>16</v>
      </c>
      <c r="C67" s="6" t="s">
        <v>290</v>
      </c>
      <c r="D67" s="4" t="str">
        <f t="shared" ref="D67:D130" si="5">RIGHT(C67,LEN(C67)-FIND("_",C67))</f>
        <v>低異型度虫垂粘液性腫瘍</v>
      </c>
      <c r="E67" s="14"/>
      <c r="F67" s="13" t="str">
        <f t="shared" ref="F67:F130" si="6">IF(E67="","",RIGHT(E67,LEN(E67)-FIND("_",E67)))</f>
        <v/>
      </c>
      <c r="G67" s="14"/>
      <c r="H67" s="13" t="str">
        <f t="shared" ref="H67:H130" si="7">IF(G67="","",RIGHT(G67,LEN(G67)-FIND("_",G67)))</f>
        <v/>
      </c>
      <c r="I67" s="14"/>
      <c r="J67" s="13" t="str">
        <f t="shared" ref="J67:J130" si="8">IF(I67="","",RIGHT(I67,LEN(I67)-FIND("_",I67)))</f>
        <v/>
      </c>
      <c r="K67" s="14"/>
      <c r="L67" t="str">
        <f t="shared" ref="L67:L130" si="9">IF(K67="","",RIGHT(K67,LEN(K67)-FIND("_",K67)))</f>
        <v/>
      </c>
    </row>
    <row r="68" spans="1:12">
      <c r="A68" s="5">
        <v>67</v>
      </c>
      <c r="B68" s="6" t="s">
        <v>16</v>
      </c>
      <c r="C68" s="6" t="s">
        <v>291</v>
      </c>
      <c r="D68" s="4" t="str">
        <f t="shared" si="5"/>
        <v>結腸髄様癌</v>
      </c>
      <c r="E68" s="14"/>
      <c r="F68" s="13" t="str">
        <f t="shared" si="6"/>
        <v/>
      </c>
      <c r="G68" s="14"/>
      <c r="H68" s="13" t="str">
        <f t="shared" si="7"/>
        <v/>
      </c>
      <c r="I68" s="14"/>
      <c r="J68" s="13" t="str">
        <f t="shared" si="8"/>
        <v/>
      </c>
      <c r="K68" s="14"/>
      <c r="L68" t="str">
        <f t="shared" si="9"/>
        <v/>
      </c>
    </row>
    <row r="69" spans="1:12">
      <c r="A69" s="5">
        <v>68</v>
      </c>
      <c r="B69" s="6" t="s">
        <v>16</v>
      </c>
      <c r="C69" s="6" t="s">
        <v>292</v>
      </c>
      <c r="D69" s="4" t="str">
        <f t="shared" si="5"/>
        <v>小腸癌</v>
      </c>
      <c r="E69" s="6" t="s">
        <v>308</v>
      </c>
      <c r="F69" s="13" t="str">
        <f t="shared" si="6"/>
        <v>十二指腸腺癌</v>
      </c>
      <c r="G69" s="14"/>
      <c r="H69" s="13" t="str">
        <f t="shared" si="7"/>
        <v/>
      </c>
      <c r="I69" s="14"/>
      <c r="J69" s="13" t="str">
        <f t="shared" si="8"/>
        <v/>
      </c>
      <c r="K69" s="14"/>
      <c r="L69" t="str">
        <f t="shared" si="9"/>
        <v/>
      </c>
    </row>
    <row r="70" spans="1:12">
      <c r="A70" s="5">
        <v>69</v>
      </c>
      <c r="B70" s="6" t="s">
        <v>16</v>
      </c>
      <c r="C70" s="6" t="s">
        <v>293</v>
      </c>
      <c r="D70" s="4" t="str">
        <f t="shared" si="5"/>
        <v>小腸癌</v>
      </c>
      <c r="E70" s="14"/>
      <c r="F70" s="13" t="str">
        <f t="shared" si="6"/>
        <v/>
      </c>
      <c r="G70" s="14"/>
      <c r="H70" s="13" t="str">
        <f t="shared" si="7"/>
        <v/>
      </c>
      <c r="I70" s="14"/>
      <c r="J70" s="13" t="str">
        <f t="shared" si="8"/>
        <v/>
      </c>
      <c r="K70" s="14"/>
      <c r="L70" t="str">
        <f t="shared" si="9"/>
        <v/>
      </c>
    </row>
    <row r="71" spans="1:12" ht="18.600000000000001" thickBot="1">
      <c r="A71" s="11">
        <v>70</v>
      </c>
      <c r="B71" s="12" t="s">
        <v>16</v>
      </c>
      <c r="C71" s="12" t="s">
        <v>294</v>
      </c>
      <c r="D71" s="4" t="str">
        <f t="shared" si="5"/>
        <v>大腸管状腺腫</v>
      </c>
      <c r="E71" s="17"/>
      <c r="F71" s="13" t="str">
        <f t="shared" si="6"/>
        <v/>
      </c>
      <c r="G71" s="17"/>
      <c r="H71" s="13" t="str">
        <f t="shared" si="7"/>
        <v/>
      </c>
      <c r="I71" s="17"/>
      <c r="J71" s="13" t="str">
        <f t="shared" si="8"/>
        <v/>
      </c>
      <c r="K71" s="17"/>
      <c r="L71" t="str">
        <f t="shared" si="9"/>
        <v/>
      </c>
    </row>
    <row r="72" spans="1:12">
      <c r="A72" s="3">
        <v>71</v>
      </c>
      <c r="B72" s="4" t="s">
        <v>225</v>
      </c>
      <c r="C72" s="4" t="s">
        <v>226</v>
      </c>
      <c r="D72" s="4" t="str">
        <f t="shared" si="5"/>
        <v>腺筋上皮腫</v>
      </c>
      <c r="E72" s="13"/>
      <c r="F72" s="13" t="str">
        <f t="shared" si="6"/>
        <v/>
      </c>
      <c r="G72" s="13"/>
      <c r="H72" s="13" t="str">
        <f t="shared" si="7"/>
        <v/>
      </c>
      <c r="I72" s="13"/>
      <c r="J72" s="13" t="str">
        <f t="shared" si="8"/>
        <v/>
      </c>
      <c r="K72" s="13"/>
      <c r="L72" t="str">
        <f t="shared" si="9"/>
        <v/>
      </c>
    </row>
    <row r="73" spans="1:12">
      <c r="A73" s="5">
        <v>72</v>
      </c>
      <c r="B73" s="6" t="s">
        <v>225</v>
      </c>
      <c r="C73" s="6" t="s">
        <v>227</v>
      </c>
      <c r="D73" s="4" t="str">
        <f t="shared" si="5"/>
        <v>非浸潤性乳管癌</v>
      </c>
      <c r="E73" s="6" t="s">
        <v>228</v>
      </c>
      <c r="F73" s="13" t="str">
        <f t="shared" si="6"/>
        <v>パジェット病</v>
      </c>
      <c r="G73" s="14"/>
      <c r="H73" s="13" t="str">
        <f t="shared" si="7"/>
        <v/>
      </c>
      <c r="I73" s="14"/>
      <c r="J73" s="13" t="str">
        <f t="shared" si="8"/>
        <v/>
      </c>
      <c r="K73" s="14"/>
      <c r="L73" t="str">
        <f t="shared" si="9"/>
        <v/>
      </c>
    </row>
    <row r="74" spans="1:12">
      <c r="A74" s="5">
        <v>73</v>
      </c>
      <c r="B74" s="6" t="s">
        <v>225</v>
      </c>
      <c r="C74" s="6" t="s">
        <v>234</v>
      </c>
      <c r="D74" s="4" t="str">
        <f t="shared" si="5"/>
        <v>線維上皮性腫瘍</v>
      </c>
      <c r="E74" s="6" t="s">
        <v>229</v>
      </c>
      <c r="F74" s="13" t="str">
        <f t="shared" si="6"/>
        <v>線維腺腫</v>
      </c>
      <c r="G74" s="14"/>
      <c r="H74" s="13" t="str">
        <f t="shared" si="7"/>
        <v/>
      </c>
      <c r="I74" s="14"/>
      <c r="J74" s="13" t="str">
        <f t="shared" si="8"/>
        <v/>
      </c>
      <c r="K74" s="14"/>
      <c r="L74" t="str">
        <f t="shared" si="9"/>
        <v/>
      </c>
    </row>
    <row r="75" spans="1:12">
      <c r="A75" s="5">
        <v>74</v>
      </c>
      <c r="B75" s="6" t="s">
        <v>225</v>
      </c>
      <c r="C75" s="6" t="s">
        <v>234</v>
      </c>
      <c r="D75" s="4" t="str">
        <f t="shared" si="5"/>
        <v>線維上皮性腫瘍</v>
      </c>
      <c r="E75" s="6" t="s">
        <v>230</v>
      </c>
      <c r="F75" s="13" t="str">
        <f t="shared" si="6"/>
        <v>葉状腫瘍</v>
      </c>
      <c r="G75" s="6" t="s">
        <v>231</v>
      </c>
      <c r="H75" s="13" t="str">
        <f t="shared" si="7"/>
        <v>良性葉状腫瘍</v>
      </c>
      <c r="I75" s="14"/>
      <c r="J75" s="13" t="str">
        <f t="shared" si="8"/>
        <v/>
      </c>
      <c r="K75" s="14"/>
      <c r="L75" t="str">
        <f t="shared" si="9"/>
        <v/>
      </c>
    </row>
    <row r="76" spans="1:12">
      <c r="A76" s="5">
        <v>75</v>
      </c>
      <c r="B76" s="6" t="s">
        <v>225</v>
      </c>
      <c r="C76" s="6" t="s">
        <v>234</v>
      </c>
      <c r="D76" s="4" t="str">
        <f t="shared" si="5"/>
        <v>線維上皮性腫瘍</v>
      </c>
      <c r="E76" s="6" t="s">
        <v>230</v>
      </c>
      <c r="F76" s="13" t="str">
        <f t="shared" si="6"/>
        <v>葉状腫瘍</v>
      </c>
      <c r="G76" s="6" t="s">
        <v>232</v>
      </c>
      <c r="H76" s="13" t="str">
        <f t="shared" si="7"/>
        <v>境界悪性葉状腫瘍</v>
      </c>
      <c r="I76" s="14"/>
      <c r="J76" s="13" t="str">
        <f t="shared" si="8"/>
        <v/>
      </c>
      <c r="K76" s="14"/>
      <c r="L76" t="str">
        <f t="shared" si="9"/>
        <v/>
      </c>
    </row>
    <row r="77" spans="1:12">
      <c r="A77" s="5">
        <v>76</v>
      </c>
      <c r="B77" s="6" t="s">
        <v>225</v>
      </c>
      <c r="C77" s="6" t="s">
        <v>234</v>
      </c>
      <c r="D77" s="4" t="str">
        <f t="shared" si="5"/>
        <v>線維上皮性腫瘍</v>
      </c>
      <c r="E77" s="6" t="s">
        <v>230</v>
      </c>
      <c r="F77" s="13" t="str">
        <f t="shared" si="6"/>
        <v>葉状腫瘍</v>
      </c>
      <c r="G77" s="6" t="s">
        <v>233</v>
      </c>
      <c r="H77" s="13" t="str">
        <f t="shared" si="7"/>
        <v>悪性葉状腫瘍</v>
      </c>
      <c r="I77" s="14"/>
      <c r="J77" s="13" t="str">
        <f t="shared" si="8"/>
        <v/>
      </c>
      <c r="K77" s="14"/>
      <c r="L77" t="str">
        <f t="shared" si="9"/>
        <v/>
      </c>
    </row>
    <row r="78" spans="1:12">
      <c r="A78" s="5">
        <v>77</v>
      </c>
      <c r="B78" s="6" t="s">
        <v>225</v>
      </c>
      <c r="C78" s="6" t="s">
        <v>235</v>
      </c>
      <c r="D78" s="4" t="str">
        <f t="shared" si="5"/>
        <v>非浸潤性小葉癌</v>
      </c>
      <c r="E78" s="14"/>
      <c r="F78" s="13" t="str">
        <f t="shared" si="6"/>
        <v/>
      </c>
      <c r="G78" s="14"/>
      <c r="H78" s="13" t="str">
        <f t="shared" si="7"/>
        <v/>
      </c>
      <c r="I78" s="14"/>
      <c r="J78" s="13" t="str">
        <f t="shared" si="8"/>
        <v/>
      </c>
      <c r="K78" s="14"/>
      <c r="L78" t="str">
        <f t="shared" si="9"/>
        <v/>
      </c>
    </row>
    <row r="79" spans="1:12">
      <c r="A79" s="5">
        <v>78</v>
      </c>
      <c r="B79" s="6" t="s">
        <v>225</v>
      </c>
      <c r="C79" s="6" t="s">
        <v>236</v>
      </c>
      <c r="D79" s="4" t="str">
        <f t="shared" si="5"/>
        <v>乳腺新生物、特定不能</v>
      </c>
      <c r="E79" s="14"/>
      <c r="F79" s="13" t="str">
        <f t="shared" si="6"/>
        <v/>
      </c>
      <c r="G79" s="14"/>
      <c r="H79" s="13" t="str">
        <f t="shared" si="7"/>
        <v/>
      </c>
      <c r="I79" s="14"/>
      <c r="J79" s="13" t="str">
        <f t="shared" si="8"/>
        <v/>
      </c>
      <c r="K79" s="14"/>
      <c r="L79" t="str">
        <f t="shared" si="9"/>
        <v/>
      </c>
    </row>
    <row r="80" spans="1:12">
      <c r="A80" s="5">
        <v>79</v>
      </c>
      <c r="B80" s="6" t="s">
        <v>225</v>
      </c>
      <c r="C80" s="6" t="s">
        <v>237</v>
      </c>
      <c r="D80" s="4" t="str">
        <f t="shared" si="5"/>
        <v>乳腺肉腫</v>
      </c>
      <c r="E80" s="6" t="s">
        <v>238</v>
      </c>
      <c r="F80" s="13" t="str">
        <f t="shared" si="6"/>
        <v>血管肉腫</v>
      </c>
      <c r="G80" s="14"/>
      <c r="H80" s="13" t="str">
        <f t="shared" si="7"/>
        <v/>
      </c>
      <c r="I80" s="14"/>
      <c r="J80" s="13" t="str">
        <f t="shared" si="8"/>
        <v/>
      </c>
      <c r="K80" s="14"/>
      <c r="L80" t="str">
        <f t="shared" si="9"/>
        <v/>
      </c>
    </row>
    <row r="81" spans="1:12">
      <c r="A81" s="5">
        <v>80</v>
      </c>
      <c r="B81" s="6" t="s">
        <v>225</v>
      </c>
      <c r="C81" s="6" t="s">
        <v>239</v>
      </c>
      <c r="D81" s="4" t="str">
        <f t="shared" si="5"/>
        <v>炎症性乳癌</v>
      </c>
      <c r="E81" s="14"/>
      <c r="F81" s="13" t="str">
        <f t="shared" si="6"/>
        <v/>
      </c>
      <c r="G81" s="14"/>
      <c r="H81" s="13" t="str">
        <f t="shared" si="7"/>
        <v/>
      </c>
      <c r="I81" s="14"/>
      <c r="J81" s="13" t="str">
        <f t="shared" si="8"/>
        <v/>
      </c>
      <c r="K81" s="14"/>
      <c r="L81" t="str">
        <f t="shared" si="9"/>
        <v/>
      </c>
    </row>
    <row r="82" spans="1:12">
      <c r="A82" s="5">
        <v>81</v>
      </c>
      <c r="B82" s="6" t="s">
        <v>225</v>
      </c>
      <c r="C82" s="6" t="s">
        <v>240</v>
      </c>
      <c r="D82" s="4" t="str">
        <f t="shared" si="5"/>
        <v>浸潤性乳癌</v>
      </c>
      <c r="E82" s="6" t="s">
        <v>243</v>
      </c>
      <c r="F82" s="13" t="str">
        <f t="shared" si="6"/>
        <v>腺様嚢胞癌</v>
      </c>
      <c r="G82" s="14"/>
      <c r="H82" s="13" t="str">
        <f t="shared" si="7"/>
        <v/>
      </c>
      <c r="I82" s="14"/>
      <c r="J82" s="13" t="str">
        <f t="shared" si="8"/>
        <v/>
      </c>
      <c r="K82" s="14"/>
      <c r="L82" t="str">
        <f t="shared" si="9"/>
        <v/>
      </c>
    </row>
    <row r="83" spans="1:12">
      <c r="A83" s="5">
        <v>82</v>
      </c>
      <c r="B83" s="6" t="s">
        <v>225</v>
      </c>
      <c r="C83" s="6" t="s">
        <v>240</v>
      </c>
      <c r="D83" s="4" t="str">
        <f t="shared" si="5"/>
        <v>浸潤性乳癌</v>
      </c>
      <c r="E83" s="6" t="s">
        <v>244</v>
      </c>
      <c r="F83" s="13" t="str">
        <f t="shared" si="6"/>
        <v>印環細胞を伴う乳癌</v>
      </c>
      <c r="G83" s="14"/>
      <c r="H83" s="13" t="str">
        <f t="shared" si="7"/>
        <v/>
      </c>
      <c r="I83" s="14"/>
      <c r="J83" s="13" t="str">
        <f t="shared" si="8"/>
        <v/>
      </c>
      <c r="K83" s="14"/>
      <c r="L83" t="str">
        <f t="shared" si="9"/>
        <v/>
      </c>
    </row>
    <row r="84" spans="1:12">
      <c r="A84" s="5">
        <v>83</v>
      </c>
      <c r="B84" s="6" t="s">
        <v>225</v>
      </c>
      <c r="C84" s="6" t="s">
        <v>240</v>
      </c>
      <c r="D84" s="4" t="str">
        <f t="shared" si="5"/>
        <v>浸潤性乳癌</v>
      </c>
      <c r="E84" s="6" t="s">
        <v>245</v>
      </c>
      <c r="F84" s="13" t="str">
        <f t="shared" si="6"/>
        <v>浸潤性乳癌、特定不能</v>
      </c>
      <c r="G84" s="14"/>
      <c r="H84" s="13" t="str">
        <f t="shared" si="7"/>
        <v/>
      </c>
      <c r="I84" s="14"/>
      <c r="J84" s="13" t="str">
        <f t="shared" si="8"/>
        <v/>
      </c>
      <c r="K84" s="14"/>
      <c r="L84" t="str">
        <f t="shared" si="9"/>
        <v/>
      </c>
    </row>
    <row r="85" spans="1:12">
      <c r="A85" s="5">
        <v>84</v>
      </c>
      <c r="B85" s="6" t="s">
        <v>225</v>
      </c>
      <c r="C85" s="6" t="s">
        <v>240</v>
      </c>
      <c r="D85" s="4" t="str">
        <f t="shared" si="5"/>
        <v>浸潤性乳癌</v>
      </c>
      <c r="E85" s="6" t="s">
        <v>246</v>
      </c>
      <c r="F85" s="13" t="str">
        <f t="shared" si="6"/>
        <v>浸潤性乳癌、特定不能</v>
      </c>
      <c r="G85" s="14"/>
      <c r="H85" s="13" t="str">
        <f t="shared" si="7"/>
        <v/>
      </c>
      <c r="I85" s="14"/>
      <c r="J85" s="13" t="str">
        <f t="shared" si="8"/>
        <v/>
      </c>
      <c r="K85" s="14"/>
      <c r="L85" t="str">
        <f t="shared" si="9"/>
        <v/>
      </c>
    </row>
    <row r="86" spans="1:12">
      <c r="A86" s="5">
        <v>85</v>
      </c>
      <c r="B86" s="6" t="s">
        <v>225</v>
      </c>
      <c r="C86" s="6" t="s">
        <v>240</v>
      </c>
      <c r="D86" s="4" t="str">
        <f t="shared" si="5"/>
        <v>浸潤性乳癌</v>
      </c>
      <c r="E86" s="6" t="s">
        <v>247</v>
      </c>
      <c r="F86" s="13" t="str">
        <f t="shared" si="6"/>
        <v>浸潤性癌肉腫、特定不能</v>
      </c>
      <c r="G86" s="14"/>
      <c r="H86" s="13" t="str">
        <f t="shared" si="7"/>
        <v/>
      </c>
      <c r="I86" s="14"/>
      <c r="J86" s="13" t="str">
        <f t="shared" si="8"/>
        <v/>
      </c>
      <c r="K86" s="14"/>
      <c r="L86" t="str">
        <f t="shared" si="9"/>
        <v/>
      </c>
    </row>
    <row r="87" spans="1:12">
      <c r="A87" s="5">
        <v>86</v>
      </c>
      <c r="B87" s="6" t="s">
        <v>225</v>
      </c>
      <c r="C87" s="6" t="s">
        <v>240</v>
      </c>
      <c r="D87" s="4" t="str">
        <f t="shared" si="5"/>
        <v>浸潤性乳癌</v>
      </c>
      <c r="E87" s="6" t="s">
        <v>248</v>
      </c>
      <c r="F87" s="13" t="str">
        <f t="shared" si="6"/>
        <v>浸潤性乳管癌</v>
      </c>
      <c r="G87" s="14"/>
      <c r="H87" s="13" t="str">
        <f t="shared" si="7"/>
        <v/>
      </c>
      <c r="I87" s="14"/>
      <c r="J87" s="13" t="str">
        <f t="shared" si="8"/>
        <v/>
      </c>
      <c r="K87" s="14"/>
      <c r="L87" t="str">
        <f t="shared" si="9"/>
        <v/>
      </c>
    </row>
    <row r="88" spans="1:12">
      <c r="A88" s="5">
        <v>87</v>
      </c>
      <c r="B88" s="6" t="s">
        <v>225</v>
      </c>
      <c r="C88" s="6" t="s">
        <v>240</v>
      </c>
      <c r="D88" s="4" t="str">
        <f t="shared" si="5"/>
        <v>浸潤性乳癌</v>
      </c>
      <c r="E88" s="6" t="s">
        <v>249</v>
      </c>
      <c r="F88" s="13" t="str">
        <f t="shared" si="6"/>
        <v>浸潤性小葉癌</v>
      </c>
      <c r="G88" s="14"/>
      <c r="H88" s="13" t="str">
        <f t="shared" si="7"/>
        <v/>
      </c>
      <c r="I88" s="14"/>
      <c r="J88" s="13" t="str">
        <f t="shared" si="8"/>
        <v/>
      </c>
      <c r="K88" s="14"/>
      <c r="L88" t="str">
        <f t="shared" si="9"/>
        <v/>
      </c>
    </row>
    <row r="89" spans="1:12">
      <c r="A89" s="5">
        <v>88</v>
      </c>
      <c r="B89" s="6" t="s">
        <v>225</v>
      </c>
      <c r="C89" s="6" t="s">
        <v>240</v>
      </c>
      <c r="D89" s="4" t="str">
        <f t="shared" si="5"/>
        <v>浸潤性乳癌</v>
      </c>
      <c r="E89" s="6" t="s">
        <v>250</v>
      </c>
      <c r="F89" s="13" t="str">
        <f t="shared" si="6"/>
        <v>浸潤性乳癌（粘液癌との混合型）</v>
      </c>
      <c r="G89" s="14"/>
      <c r="H89" s="13" t="str">
        <f t="shared" si="7"/>
        <v/>
      </c>
      <c r="I89" s="14"/>
      <c r="J89" s="13" t="str">
        <f t="shared" si="8"/>
        <v/>
      </c>
      <c r="K89" s="14"/>
      <c r="L89" t="str">
        <f t="shared" si="9"/>
        <v/>
      </c>
    </row>
    <row r="90" spans="1:12">
      <c r="A90" s="5">
        <v>89</v>
      </c>
      <c r="B90" s="6" t="s">
        <v>225</v>
      </c>
      <c r="C90" s="6" t="s">
        <v>240</v>
      </c>
      <c r="D90" s="4" t="str">
        <f t="shared" si="5"/>
        <v>浸潤性乳癌</v>
      </c>
      <c r="E90" s="6" t="s">
        <v>251</v>
      </c>
      <c r="F90" s="13" t="str">
        <f t="shared" si="6"/>
        <v>浸潤性乳癌（乳管癌と小葉癌の混合型）</v>
      </c>
      <c r="G90" s="14"/>
      <c r="H90" s="13" t="str">
        <f t="shared" si="7"/>
        <v/>
      </c>
      <c r="I90" s="14"/>
      <c r="J90" s="13" t="str">
        <f t="shared" si="8"/>
        <v/>
      </c>
      <c r="K90" s="14"/>
      <c r="L90" t="str">
        <f t="shared" si="9"/>
        <v/>
      </c>
    </row>
    <row r="91" spans="1:12">
      <c r="A91" s="5">
        <v>90</v>
      </c>
      <c r="B91" s="6" t="s">
        <v>225</v>
      </c>
      <c r="C91" s="6" t="s">
        <v>240</v>
      </c>
      <c r="D91" s="4" t="str">
        <f t="shared" si="5"/>
        <v>浸潤性乳癌</v>
      </c>
      <c r="E91" s="6" t="s">
        <v>252</v>
      </c>
      <c r="F91" s="13" t="str">
        <f t="shared" si="6"/>
        <v>充実乳頭癌</v>
      </c>
      <c r="G91" s="14"/>
      <c r="H91" s="13" t="str">
        <f t="shared" si="7"/>
        <v/>
      </c>
      <c r="I91" s="14"/>
      <c r="J91" s="13" t="str">
        <f t="shared" si="8"/>
        <v/>
      </c>
      <c r="K91" s="14"/>
      <c r="L91" t="str">
        <f t="shared" si="9"/>
        <v/>
      </c>
    </row>
    <row r="92" spans="1:12">
      <c r="A92" s="5">
        <v>91</v>
      </c>
      <c r="B92" s="6" t="s">
        <v>225</v>
      </c>
      <c r="C92" s="6" t="s">
        <v>241</v>
      </c>
      <c r="D92" s="4" t="str">
        <f t="shared" si="5"/>
        <v>分泌癌</v>
      </c>
      <c r="E92" s="14"/>
      <c r="F92" s="13" t="str">
        <f t="shared" si="6"/>
        <v/>
      </c>
      <c r="G92" s="14"/>
      <c r="H92" s="13" t="str">
        <f t="shared" si="7"/>
        <v/>
      </c>
      <c r="I92" s="14"/>
      <c r="J92" s="13" t="str">
        <f t="shared" si="8"/>
        <v/>
      </c>
      <c r="K92" s="14"/>
      <c r="L92" t="str">
        <f t="shared" si="9"/>
        <v/>
      </c>
    </row>
    <row r="93" spans="1:12">
      <c r="A93" s="5">
        <v>92</v>
      </c>
      <c r="B93" s="6" t="s">
        <v>225</v>
      </c>
      <c r="C93" s="6" t="s">
        <v>242</v>
      </c>
      <c r="D93" s="4" t="str">
        <f t="shared" si="5"/>
        <v>化生癌</v>
      </c>
      <c r="E93" s="6" t="s">
        <v>253</v>
      </c>
      <c r="F93" s="13" t="str">
        <f t="shared" si="6"/>
        <v>上皮型化生癌</v>
      </c>
      <c r="G93" s="6" t="s">
        <v>255</v>
      </c>
      <c r="H93" s="13" t="str">
        <f t="shared" si="7"/>
        <v>紡錘細胞癌</v>
      </c>
      <c r="I93" s="14"/>
      <c r="J93" s="13" t="str">
        <f t="shared" si="8"/>
        <v/>
      </c>
      <c r="K93" s="14"/>
      <c r="L93" t="str">
        <f t="shared" si="9"/>
        <v/>
      </c>
    </row>
    <row r="94" spans="1:12">
      <c r="A94" s="5">
        <v>93</v>
      </c>
      <c r="B94" s="6" t="s">
        <v>225</v>
      </c>
      <c r="C94" s="6" t="s">
        <v>242</v>
      </c>
      <c r="D94" s="4" t="str">
        <f t="shared" si="5"/>
        <v>化生癌</v>
      </c>
      <c r="E94" s="6" t="s">
        <v>253</v>
      </c>
      <c r="F94" s="13" t="str">
        <f t="shared" si="6"/>
        <v>上皮型化生癌</v>
      </c>
      <c r="G94" s="6" t="s">
        <v>256</v>
      </c>
      <c r="H94" s="13" t="str">
        <f t="shared" si="7"/>
        <v>腺扁平上皮癌</v>
      </c>
      <c r="I94" s="14"/>
      <c r="J94" s="13" t="str">
        <f t="shared" si="8"/>
        <v/>
      </c>
      <c r="K94" s="14"/>
      <c r="L94" t="str">
        <f t="shared" si="9"/>
        <v/>
      </c>
    </row>
    <row r="95" spans="1:12">
      <c r="A95" s="5">
        <v>94</v>
      </c>
      <c r="B95" s="6" t="s">
        <v>225</v>
      </c>
      <c r="C95" s="6" t="s">
        <v>242</v>
      </c>
      <c r="D95" s="4" t="str">
        <f t="shared" si="5"/>
        <v>化生癌</v>
      </c>
      <c r="E95" s="6" t="s">
        <v>253</v>
      </c>
      <c r="F95" s="13" t="str">
        <f t="shared" si="6"/>
        <v>上皮型化生癌</v>
      </c>
      <c r="G95" s="6" t="s">
        <v>257</v>
      </c>
      <c r="H95" s="13" t="str">
        <f t="shared" si="7"/>
        <v>扁平上皮癌</v>
      </c>
      <c r="I95" s="14"/>
      <c r="J95" s="13" t="str">
        <f t="shared" si="8"/>
        <v/>
      </c>
      <c r="K95" s="14"/>
      <c r="L95" t="str">
        <f t="shared" si="9"/>
        <v/>
      </c>
    </row>
    <row r="96" spans="1:12">
      <c r="A96" s="5">
        <v>95</v>
      </c>
      <c r="B96" s="6" t="s">
        <v>225</v>
      </c>
      <c r="C96" s="6" t="s">
        <v>242</v>
      </c>
      <c r="D96" s="4" t="str">
        <f t="shared" si="5"/>
        <v>化生癌</v>
      </c>
      <c r="E96" s="6" t="s">
        <v>254</v>
      </c>
      <c r="F96" s="13" t="str">
        <f t="shared" si="6"/>
        <v>混合型化生癌</v>
      </c>
      <c r="G96" s="6" t="s">
        <v>258</v>
      </c>
      <c r="H96" s="13" t="str">
        <f t="shared" si="7"/>
        <v>軟骨化生を伴う癌</v>
      </c>
      <c r="I96" s="14"/>
      <c r="J96" s="13" t="str">
        <f t="shared" si="8"/>
        <v/>
      </c>
      <c r="K96" s="14"/>
      <c r="L96" t="str">
        <f t="shared" si="9"/>
        <v/>
      </c>
    </row>
    <row r="97" spans="1:12">
      <c r="A97" s="5">
        <v>96</v>
      </c>
      <c r="B97" s="8" t="s">
        <v>225</v>
      </c>
      <c r="C97" s="6" t="s">
        <v>242</v>
      </c>
      <c r="D97" s="4" t="str">
        <f t="shared" si="5"/>
        <v>化生癌</v>
      </c>
      <c r="E97" s="6" t="s">
        <v>254</v>
      </c>
      <c r="F97" s="13" t="str">
        <f t="shared" si="6"/>
        <v>混合型化生癌</v>
      </c>
      <c r="G97" s="6" t="s">
        <v>259</v>
      </c>
      <c r="H97" s="13" t="str">
        <f t="shared" si="7"/>
        <v>骨化生を伴う癌</v>
      </c>
      <c r="I97" s="14"/>
      <c r="J97" s="13" t="str">
        <f t="shared" si="8"/>
        <v/>
      </c>
      <c r="K97" s="14"/>
      <c r="L97" t="str">
        <f t="shared" si="9"/>
        <v/>
      </c>
    </row>
    <row r="98" spans="1:12" ht="18.600000000000001" thickBot="1">
      <c r="A98" s="23">
        <v>97</v>
      </c>
      <c r="B98" s="8" t="s">
        <v>225</v>
      </c>
      <c r="C98" s="24" t="s">
        <v>242</v>
      </c>
      <c r="D98" s="4" t="str">
        <f t="shared" si="5"/>
        <v>化生癌</v>
      </c>
      <c r="E98" s="8" t="s">
        <v>254</v>
      </c>
      <c r="F98" s="13" t="str">
        <f t="shared" si="6"/>
        <v>混合型化生癌</v>
      </c>
      <c r="G98" s="8" t="s">
        <v>260</v>
      </c>
      <c r="H98" s="13" t="str">
        <f t="shared" si="7"/>
        <v>化生癌肉腫</v>
      </c>
      <c r="I98" s="15"/>
      <c r="J98" s="13" t="str">
        <f t="shared" si="8"/>
        <v/>
      </c>
      <c r="K98" s="15"/>
      <c r="L98" t="str">
        <f t="shared" si="9"/>
        <v/>
      </c>
    </row>
    <row r="99" spans="1:12">
      <c r="A99" s="9">
        <v>98</v>
      </c>
      <c r="B99" s="4" t="s">
        <v>17</v>
      </c>
      <c r="C99" s="10" t="s">
        <v>40</v>
      </c>
      <c r="D99" s="4" t="str">
        <f t="shared" si="5"/>
        <v>脈絡叢腫瘍</v>
      </c>
      <c r="E99" s="10" t="s">
        <v>2509</v>
      </c>
      <c r="F99" s="13" t="str">
        <f t="shared" si="6"/>
        <v>異型脈絡叢乳頭腫</v>
      </c>
      <c r="G99" s="16"/>
      <c r="H99" s="13" t="str">
        <f t="shared" si="7"/>
        <v/>
      </c>
      <c r="I99" s="16"/>
      <c r="J99" s="13" t="str">
        <f t="shared" si="8"/>
        <v/>
      </c>
      <c r="K99" s="16"/>
      <c r="L99" t="str">
        <f t="shared" si="9"/>
        <v/>
      </c>
    </row>
    <row r="100" spans="1:12">
      <c r="A100" s="5">
        <v>99</v>
      </c>
      <c r="B100" s="6" t="s">
        <v>17</v>
      </c>
      <c r="C100" s="6" t="s">
        <v>40</v>
      </c>
      <c r="D100" s="4" t="str">
        <f t="shared" si="5"/>
        <v>脈絡叢腫瘍</v>
      </c>
      <c r="E100" s="6" t="s">
        <v>2515</v>
      </c>
      <c r="F100" s="13" t="str">
        <f t="shared" si="6"/>
        <v>脈絡叢癌</v>
      </c>
      <c r="G100" s="14"/>
      <c r="H100" s="13" t="str">
        <f t="shared" si="7"/>
        <v/>
      </c>
      <c r="I100" s="14"/>
      <c r="J100" s="13" t="str">
        <f t="shared" si="8"/>
        <v/>
      </c>
      <c r="K100" s="14"/>
      <c r="L100" t="str">
        <f t="shared" si="9"/>
        <v/>
      </c>
    </row>
    <row r="101" spans="1:12">
      <c r="A101" s="5">
        <v>100</v>
      </c>
      <c r="B101" s="6" t="s">
        <v>17</v>
      </c>
      <c r="C101" s="6" t="s">
        <v>2486</v>
      </c>
      <c r="D101" s="4" t="str">
        <f t="shared" si="5"/>
        <v>脈絡叢腫瘍</v>
      </c>
      <c r="E101" s="6" t="s">
        <v>2517</v>
      </c>
      <c r="F101" s="13" t="str">
        <f t="shared" si="6"/>
        <v>脈絡叢乳頭腫</v>
      </c>
      <c r="G101" s="14"/>
      <c r="H101" s="13" t="str">
        <f t="shared" si="7"/>
        <v/>
      </c>
      <c r="I101" s="14"/>
      <c r="J101" s="13" t="str">
        <f t="shared" si="8"/>
        <v/>
      </c>
      <c r="K101" s="14"/>
      <c r="L101" t="str">
        <f t="shared" si="9"/>
        <v/>
      </c>
    </row>
    <row r="102" spans="1:12">
      <c r="A102" s="5">
        <v>101</v>
      </c>
      <c r="B102" s="6" t="s">
        <v>17</v>
      </c>
      <c r="C102" s="6" t="s">
        <v>41</v>
      </c>
      <c r="D102" s="4" t="str">
        <f t="shared" si="5"/>
        <v>びまん性神経膠腫</v>
      </c>
      <c r="E102" s="6" t="s">
        <v>2520</v>
      </c>
      <c r="F102" s="13" t="str">
        <f t="shared" si="6"/>
        <v>退形成性星細胞腫</v>
      </c>
      <c r="G102" s="14"/>
      <c r="H102" s="13" t="str">
        <f t="shared" si="7"/>
        <v/>
      </c>
      <c r="I102" s="14"/>
      <c r="J102" s="13" t="str">
        <f t="shared" si="8"/>
        <v/>
      </c>
      <c r="K102" s="14"/>
      <c r="L102" t="str">
        <f t="shared" si="9"/>
        <v/>
      </c>
    </row>
    <row r="103" spans="1:12">
      <c r="A103" s="5">
        <v>102</v>
      </c>
      <c r="B103" s="6" t="s">
        <v>17</v>
      </c>
      <c r="C103" s="6" t="s">
        <v>2487</v>
      </c>
      <c r="D103" s="4" t="str">
        <f t="shared" si="5"/>
        <v>びまん性神経膠腫</v>
      </c>
      <c r="E103" s="6" t="s">
        <v>2522</v>
      </c>
      <c r="F103" s="13" t="str">
        <f t="shared" si="6"/>
        <v>退形成性乏突起星細胞腫</v>
      </c>
      <c r="G103" s="14"/>
      <c r="H103" s="13" t="str">
        <f t="shared" si="7"/>
        <v/>
      </c>
      <c r="I103" s="14"/>
      <c r="J103" s="13" t="str">
        <f t="shared" si="8"/>
        <v/>
      </c>
      <c r="K103" s="14"/>
      <c r="L103" t="str">
        <f t="shared" si="9"/>
        <v/>
      </c>
    </row>
    <row r="104" spans="1:12">
      <c r="A104" s="5">
        <v>103</v>
      </c>
      <c r="B104" s="6" t="s">
        <v>17</v>
      </c>
      <c r="C104" s="6" t="s">
        <v>41</v>
      </c>
      <c r="D104" s="4" t="str">
        <f t="shared" si="5"/>
        <v>びまん性神経膠腫</v>
      </c>
      <c r="E104" s="6" t="s">
        <v>2524</v>
      </c>
      <c r="F104" s="13" t="str">
        <f t="shared" si="6"/>
        <v>退形成性乏突起膠腫</v>
      </c>
      <c r="G104" s="14"/>
      <c r="H104" s="13" t="str">
        <f t="shared" si="7"/>
        <v/>
      </c>
      <c r="I104" s="14"/>
      <c r="J104" s="13" t="str">
        <f t="shared" si="8"/>
        <v/>
      </c>
      <c r="K104" s="14"/>
      <c r="L104" t="str">
        <f t="shared" si="9"/>
        <v/>
      </c>
    </row>
    <row r="105" spans="1:12">
      <c r="A105" s="5">
        <v>104</v>
      </c>
      <c r="B105" s="6" t="s">
        <v>17</v>
      </c>
      <c r="C105" s="6" t="s">
        <v>41</v>
      </c>
      <c r="D105" s="4" t="str">
        <f t="shared" si="5"/>
        <v>びまん性神経膠腫</v>
      </c>
      <c r="E105" s="6" t="s">
        <v>2526</v>
      </c>
      <c r="F105" s="13" t="str">
        <f t="shared" si="6"/>
        <v>星細胞腫</v>
      </c>
      <c r="G105" s="14"/>
      <c r="H105" s="13" t="str">
        <f t="shared" si="7"/>
        <v/>
      </c>
      <c r="I105" s="14"/>
      <c r="J105" s="13" t="str">
        <f t="shared" si="8"/>
        <v/>
      </c>
      <c r="K105" s="14"/>
      <c r="L105" t="str">
        <f t="shared" si="9"/>
        <v/>
      </c>
    </row>
    <row r="106" spans="1:12">
      <c r="A106" s="5">
        <v>105</v>
      </c>
      <c r="B106" s="6" t="s">
        <v>17</v>
      </c>
      <c r="C106" s="6" t="s">
        <v>41</v>
      </c>
      <c r="D106" s="4" t="str">
        <f t="shared" si="5"/>
        <v>びまん性神経膠腫</v>
      </c>
      <c r="E106" s="18" t="s">
        <v>2528</v>
      </c>
      <c r="F106" s="13" t="str">
        <f t="shared" si="6"/>
        <v>びまん性星細胞腫</v>
      </c>
      <c r="G106" s="14"/>
      <c r="H106" s="13" t="str">
        <f t="shared" si="7"/>
        <v/>
      </c>
      <c r="I106" s="14"/>
      <c r="J106" s="13" t="str">
        <f t="shared" si="8"/>
        <v/>
      </c>
      <c r="K106" s="14"/>
      <c r="L106" t="str">
        <f t="shared" si="9"/>
        <v/>
      </c>
    </row>
    <row r="107" spans="1:12">
      <c r="A107" s="5">
        <v>106</v>
      </c>
      <c r="B107" s="6" t="s">
        <v>17</v>
      </c>
      <c r="C107" s="6" t="s">
        <v>41</v>
      </c>
      <c r="D107" s="4" t="str">
        <f t="shared" si="5"/>
        <v>びまん性神経膠腫</v>
      </c>
      <c r="E107" s="6" t="s">
        <v>2530</v>
      </c>
      <c r="F107" s="13" t="str">
        <f t="shared" si="6"/>
        <v>びまん性橋膠腫</v>
      </c>
      <c r="G107" s="14"/>
      <c r="H107" s="13" t="str">
        <f t="shared" si="7"/>
        <v/>
      </c>
      <c r="I107" s="14"/>
      <c r="J107" s="13" t="str">
        <f t="shared" si="8"/>
        <v/>
      </c>
      <c r="K107" s="14"/>
      <c r="L107" t="str">
        <f t="shared" si="9"/>
        <v/>
      </c>
    </row>
    <row r="108" spans="1:12">
      <c r="A108" s="5">
        <v>107</v>
      </c>
      <c r="B108" s="6" t="s">
        <v>17</v>
      </c>
      <c r="C108" s="6" t="s">
        <v>41</v>
      </c>
      <c r="D108" s="4" t="str">
        <f t="shared" si="5"/>
        <v>びまん性神経膠腫</v>
      </c>
      <c r="E108" s="6" t="s">
        <v>2532</v>
      </c>
      <c r="F108" s="13" t="str">
        <f t="shared" si="6"/>
        <v>膠芽腫</v>
      </c>
      <c r="G108" s="6" t="s">
        <v>2542</v>
      </c>
      <c r="H108" s="13" t="str">
        <f t="shared" si="7"/>
        <v>多形膠芽腫</v>
      </c>
      <c r="I108" s="14"/>
      <c r="J108" s="13" t="str">
        <f t="shared" si="8"/>
        <v/>
      </c>
      <c r="K108" s="14"/>
      <c r="L108" t="str">
        <f t="shared" si="9"/>
        <v/>
      </c>
    </row>
    <row r="109" spans="1:12">
      <c r="A109" s="5">
        <v>108</v>
      </c>
      <c r="B109" s="6" t="s">
        <v>17</v>
      </c>
      <c r="C109" s="6" t="s">
        <v>41</v>
      </c>
      <c r="D109" s="4" t="str">
        <f t="shared" si="5"/>
        <v>びまん性神経膠腫</v>
      </c>
      <c r="E109" s="6" t="s">
        <v>52</v>
      </c>
      <c r="F109" s="13" t="str">
        <f t="shared" si="6"/>
        <v>膠芽腫</v>
      </c>
      <c r="G109" s="6" t="s">
        <v>2544</v>
      </c>
      <c r="H109" s="13" t="str">
        <f t="shared" si="7"/>
        <v>膠肉腫</v>
      </c>
      <c r="I109" s="14"/>
      <c r="J109" s="13" t="str">
        <f t="shared" si="8"/>
        <v/>
      </c>
      <c r="K109" s="14"/>
      <c r="L109" t="str">
        <f t="shared" si="9"/>
        <v/>
      </c>
    </row>
    <row r="110" spans="1:12">
      <c r="A110" s="5">
        <v>109</v>
      </c>
      <c r="B110" s="6" t="s">
        <v>17</v>
      </c>
      <c r="C110" s="6" t="s">
        <v>41</v>
      </c>
      <c r="D110" s="4" t="str">
        <f t="shared" si="5"/>
        <v>びまん性神経膠腫</v>
      </c>
      <c r="E110" s="6" t="s">
        <v>52</v>
      </c>
      <c r="F110" s="13" t="str">
        <f t="shared" si="6"/>
        <v>膠芽腫</v>
      </c>
      <c r="G110" s="6" t="s">
        <v>2546</v>
      </c>
      <c r="H110" s="13" t="str">
        <f t="shared" si="7"/>
        <v>小細胞膠芽腫</v>
      </c>
      <c r="I110" s="14"/>
      <c r="J110" s="13" t="str">
        <f t="shared" si="8"/>
        <v/>
      </c>
      <c r="K110" s="14"/>
      <c r="L110" t="str">
        <f t="shared" si="9"/>
        <v/>
      </c>
    </row>
    <row r="111" spans="1:12">
      <c r="A111" s="5">
        <v>110</v>
      </c>
      <c r="B111" s="6" t="s">
        <v>17</v>
      </c>
      <c r="C111" s="6" t="s">
        <v>41</v>
      </c>
      <c r="D111" s="4" t="str">
        <f t="shared" si="5"/>
        <v>びまん性神経膠腫</v>
      </c>
      <c r="E111" s="6" t="s">
        <v>2533</v>
      </c>
      <c r="F111" s="13" t="str">
        <f t="shared" si="6"/>
        <v>神経膠腫、特定不能</v>
      </c>
      <c r="G111" s="14"/>
      <c r="H111" s="13" t="str">
        <f t="shared" si="7"/>
        <v/>
      </c>
      <c r="I111" s="14"/>
      <c r="J111" s="13" t="str">
        <f t="shared" si="8"/>
        <v/>
      </c>
      <c r="K111" s="14"/>
      <c r="L111" t="str">
        <f t="shared" si="9"/>
        <v/>
      </c>
    </row>
    <row r="112" spans="1:12">
      <c r="A112" s="5">
        <v>111</v>
      </c>
      <c r="B112" s="6" t="s">
        <v>17</v>
      </c>
      <c r="C112" s="6" t="s">
        <v>41</v>
      </c>
      <c r="D112" s="4" t="str">
        <f t="shared" si="5"/>
        <v>びまん性神経膠腫</v>
      </c>
      <c r="E112" s="6" t="s">
        <v>2535</v>
      </c>
      <c r="F112" s="13" t="str">
        <f t="shared" si="6"/>
        <v>高悪性度神経膠腫、特定不能</v>
      </c>
      <c r="G112" s="14"/>
      <c r="H112" s="13" t="str">
        <f t="shared" si="7"/>
        <v/>
      </c>
      <c r="I112" s="14"/>
      <c r="J112" s="13" t="str">
        <f t="shared" si="8"/>
        <v/>
      </c>
      <c r="K112" s="14"/>
      <c r="L112" t="str">
        <f t="shared" si="9"/>
        <v/>
      </c>
    </row>
    <row r="113" spans="1:12">
      <c r="A113" s="5">
        <v>112</v>
      </c>
      <c r="B113" s="6" t="s">
        <v>17</v>
      </c>
      <c r="C113" s="6" t="s">
        <v>41</v>
      </c>
      <c r="D113" s="4" t="str">
        <f t="shared" si="5"/>
        <v>びまん性神経膠腫</v>
      </c>
      <c r="E113" s="6" t="s">
        <v>2537</v>
      </c>
      <c r="F113" s="13" t="str">
        <f t="shared" si="6"/>
        <v>乏突起星細胞腫</v>
      </c>
      <c r="G113" s="14"/>
      <c r="H113" s="13" t="str">
        <f t="shared" si="7"/>
        <v/>
      </c>
      <c r="I113" s="14"/>
      <c r="J113" s="13" t="str">
        <f t="shared" si="8"/>
        <v/>
      </c>
      <c r="K113" s="14"/>
      <c r="L113" t="str">
        <f t="shared" si="9"/>
        <v/>
      </c>
    </row>
    <row r="114" spans="1:12">
      <c r="A114" s="5">
        <v>113</v>
      </c>
      <c r="B114" s="6" t="s">
        <v>17</v>
      </c>
      <c r="C114" s="6" t="s">
        <v>41</v>
      </c>
      <c r="D114" s="4" t="str">
        <f t="shared" si="5"/>
        <v>びまん性神経膠腫</v>
      </c>
      <c r="E114" s="6" t="s">
        <v>2539</v>
      </c>
      <c r="F114" s="13" t="str">
        <f t="shared" si="6"/>
        <v>乏突起膠腫</v>
      </c>
      <c r="G114" s="14"/>
      <c r="H114" s="13" t="str">
        <f t="shared" si="7"/>
        <v/>
      </c>
      <c r="I114" s="14"/>
      <c r="J114" s="13" t="str">
        <f t="shared" si="8"/>
        <v/>
      </c>
      <c r="K114" s="14"/>
      <c r="L114" t="str">
        <f t="shared" si="9"/>
        <v/>
      </c>
    </row>
    <row r="115" spans="1:12">
      <c r="A115" s="5">
        <v>114</v>
      </c>
      <c r="B115" s="6" t="s">
        <v>17</v>
      </c>
      <c r="C115" s="6" t="s">
        <v>2488</v>
      </c>
      <c r="D115" s="4" t="str">
        <f t="shared" si="5"/>
        <v>胎児性腫瘍</v>
      </c>
      <c r="E115" s="6" t="s">
        <v>53</v>
      </c>
      <c r="F115" s="13" t="str">
        <f t="shared" si="6"/>
        <v>非定型奇形腫様ラブドイド腫瘍</v>
      </c>
      <c r="G115" s="14"/>
      <c r="H115" s="13" t="str">
        <f t="shared" si="7"/>
        <v/>
      </c>
      <c r="I115" s="14"/>
      <c r="J115" s="13" t="str">
        <f t="shared" si="8"/>
        <v/>
      </c>
      <c r="K115" s="14"/>
      <c r="L115" t="str">
        <f t="shared" si="9"/>
        <v/>
      </c>
    </row>
    <row r="116" spans="1:12">
      <c r="A116" s="5">
        <v>115</v>
      </c>
      <c r="B116" s="6" t="s">
        <v>17</v>
      </c>
      <c r="C116" s="6" t="s">
        <v>42</v>
      </c>
      <c r="D116" s="4" t="str">
        <f t="shared" si="5"/>
        <v>胎児性腫瘍</v>
      </c>
      <c r="E116" s="6" t="s">
        <v>54</v>
      </c>
      <c r="F116" s="13" t="str">
        <f t="shared" si="6"/>
        <v>線維形成性結節性髄芽腫</v>
      </c>
      <c r="G116" s="14"/>
      <c r="H116" s="13" t="str">
        <f t="shared" si="7"/>
        <v/>
      </c>
      <c r="I116" s="14"/>
      <c r="J116" s="13" t="str">
        <f t="shared" si="8"/>
        <v/>
      </c>
      <c r="K116" s="14"/>
      <c r="L116" t="str">
        <f t="shared" si="9"/>
        <v/>
      </c>
    </row>
    <row r="117" spans="1:12">
      <c r="A117" s="5">
        <v>116</v>
      </c>
      <c r="B117" s="6" t="s">
        <v>17</v>
      </c>
      <c r="C117" s="6" t="s">
        <v>42</v>
      </c>
      <c r="D117" s="4" t="str">
        <f t="shared" si="5"/>
        <v>胎児性腫瘍</v>
      </c>
      <c r="E117" s="6" t="s">
        <v>55</v>
      </c>
      <c r="F117" s="13" t="str">
        <f t="shared" si="6"/>
        <v>ニューロピルと真性ロゼットに富む胎児性腫瘍</v>
      </c>
      <c r="G117" s="14"/>
      <c r="H117" s="13" t="str">
        <f t="shared" si="7"/>
        <v/>
      </c>
      <c r="I117" s="14"/>
      <c r="J117" s="13" t="str">
        <f t="shared" si="8"/>
        <v/>
      </c>
      <c r="K117" s="14"/>
      <c r="L117" t="str">
        <f t="shared" si="9"/>
        <v/>
      </c>
    </row>
    <row r="118" spans="1:12">
      <c r="A118" s="5">
        <v>117</v>
      </c>
      <c r="B118" s="6" t="s">
        <v>17</v>
      </c>
      <c r="C118" s="6" t="s">
        <v>42</v>
      </c>
      <c r="D118" s="4" t="str">
        <f t="shared" si="5"/>
        <v>胎児性腫瘍</v>
      </c>
      <c r="E118" s="6" t="s">
        <v>56</v>
      </c>
      <c r="F118" s="13" t="str">
        <f t="shared" si="6"/>
        <v>大細胞性/退形成性髄芽腫</v>
      </c>
      <c r="G118" s="14"/>
      <c r="H118" s="13" t="str">
        <f t="shared" si="7"/>
        <v/>
      </c>
      <c r="I118" s="14"/>
      <c r="J118" s="13" t="str">
        <f t="shared" si="8"/>
        <v/>
      </c>
      <c r="K118" s="14"/>
      <c r="L118" t="str">
        <f t="shared" si="9"/>
        <v/>
      </c>
    </row>
    <row r="119" spans="1:12">
      <c r="A119" s="5">
        <v>118</v>
      </c>
      <c r="B119" s="6" t="s">
        <v>17</v>
      </c>
      <c r="C119" s="6" t="s">
        <v>42</v>
      </c>
      <c r="D119" s="4" t="str">
        <f t="shared" si="5"/>
        <v>胎児性腫瘍</v>
      </c>
      <c r="E119" s="6" t="s">
        <v>57</v>
      </c>
      <c r="F119" s="13" t="str">
        <f t="shared" si="6"/>
        <v>髄芽腫</v>
      </c>
      <c r="G119" s="14"/>
      <c r="H119" s="13" t="str">
        <f t="shared" si="7"/>
        <v/>
      </c>
      <c r="I119" s="14"/>
      <c r="J119" s="13" t="str">
        <f t="shared" si="8"/>
        <v/>
      </c>
      <c r="K119" s="14"/>
      <c r="L119" t="str">
        <f t="shared" si="9"/>
        <v/>
      </c>
    </row>
    <row r="120" spans="1:12">
      <c r="A120" s="5">
        <v>119</v>
      </c>
      <c r="B120" s="6" t="s">
        <v>17</v>
      </c>
      <c r="C120" s="6" t="s">
        <v>42</v>
      </c>
      <c r="D120" s="4" t="str">
        <f t="shared" si="5"/>
        <v>胎児性腫瘍</v>
      </c>
      <c r="E120" s="6" t="s">
        <v>58</v>
      </c>
      <c r="F120" s="13" t="str">
        <f t="shared" si="6"/>
        <v>高度結節性髄芽腫</v>
      </c>
      <c r="G120" s="14"/>
      <c r="H120" s="13" t="str">
        <f t="shared" si="7"/>
        <v/>
      </c>
      <c r="I120" s="14"/>
      <c r="J120" s="13" t="str">
        <f t="shared" si="8"/>
        <v/>
      </c>
      <c r="K120" s="14"/>
      <c r="L120" t="str">
        <f t="shared" si="9"/>
        <v/>
      </c>
    </row>
    <row r="121" spans="1:12">
      <c r="A121" s="5">
        <v>120</v>
      </c>
      <c r="B121" s="6" t="s">
        <v>17</v>
      </c>
      <c r="C121" s="6" t="s">
        <v>42</v>
      </c>
      <c r="D121" s="4" t="str">
        <f t="shared" si="5"/>
        <v>胎児性腫瘍</v>
      </c>
      <c r="E121" s="6" t="s">
        <v>59</v>
      </c>
      <c r="F121" s="13" t="str">
        <f t="shared" si="6"/>
        <v>髄上皮腫</v>
      </c>
      <c r="G121" s="14"/>
      <c r="H121" s="13" t="str">
        <f t="shared" si="7"/>
        <v/>
      </c>
      <c r="I121" s="14"/>
      <c r="J121" s="13" t="str">
        <f t="shared" si="8"/>
        <v/>
      </c>
      <c r="K121" s="14"/>
      <c r="L121" t="str">
        <f t="shared" si="9"/>
        <v/>
      </c>
    </row>
    <row r="122" spans="1:12">
      <c r="A122" s="5">
        <v>121</v>
      </c>
      <c r="B122" s="6" t="s">
        <v>17</v>
      </c>
      <c r="C122" s="6" t="s">
        <v>42</v>
      </c>
      <c r="D122" s="4" t="str">
        <f t="shared" si="5"/>
        <v>胎児性腫瘍</v>
      </c>
      <c r="E122" s="6" t="s">
        <v>60</v>
      </c>
      <c r="F122" s="13" t="str">
        <f t="shared" si="6"/>
        <v>髄筋芽腫</v>
      </c>
      <c r="G122" s="14"/>
      <c r="H122" s="13" t="str">
        <f t="shared" si="7"/>
        <v/>
      </c>
      <c r="I122" s="14"/>
      <c r="J122" s="13" t="str">
        <f t="shared" si="8"/>
        <v/>
      </c>
      <c r="K122" s="14"/>
      <c r="L122" t="str">
        <f t="shared" si="9"/>
        <v/>
      </c>
    </row>
    <row r="123" spans="1:12">
      <c r="A123" s="5">
        <v>122</v>
      </c>
      <c r="B123" s="6" t="s">
        <v>17</v>
      </c>
      <c r="C123" s="6" t="s">
        <v>42</v>
      </c>
      <c r="D123" s="4" t="str">
        <f t="shared" si="5"/>
        <v>胎児性腫瘍</v>
      </c>
      <c r="E123" s="6" t="s">
        <v>61</v>
      </c>
      <c r="F123" s="13" t="str">
        <f t="shared" si="6"/>
        <v>メラニン性髄芽腫</v>
      </c>
      <c r="G123" s="14"/>
      <c r="H123" s="13" t="str">
        <f t="shared" si="7"/>
        <v/>
      </c>
      <c r="I123" s="14"/>
      <c r="J123" s="13" t="str">
        <f t="shared" si="8"/>
        <v/>
      </c>
      <c r="K123" s="14"/>
      <c r="L123" t="str">
        <f t="shared" si="9"/>
        <v/>
      </c>
    </row>
    <row r="124" spans="1:12">
      <c r="A124" s="5">
        <v>123</v>
      </c>
      <c r="B124" s="6" t="s">
        <v>17</v>
      </c>
      <c r="C124" s="6" t="s">
        <v>42</v>
      </c>
      <c r="D124" s="4" t="str">
        <f t="shared" si="5"/>
        <v>胎児性腫瘍</v>
      </c>
      <c r="E124" s="6" t="s">
        <v>62</v>
      </c>
      <c r="F124" s="13" t="str">
        <f t="shared" si="6"/>
        <v>嗅神経芽細胞腫</v>
      </c>
      <c r="G124" s="14"/>
      <c r="H124" s="13" t="str">
        <f t="shared" si="7"/>
        <v/>
      </c>
      <c r="I124" s="14"/>
      <c r="J124" s="13" t="str">
        <f t="shared" si="8"/>
        <v/>
      </c>
      <c r="K124" s="14"/>
      <c r="L124" t="str">
        <f t="shared" si="9"/>
        <v/>
      </c>
    </row>
    <row r="125" spans="1:12">
      <c r="A125" s="5">
        <v>124</v>
      </c>
      <c r="B125" s="6" t="s">
        <v>17</v>
      </c>
      <c r="C125" s="6" t="s">
        <v>42</v>
      </c>
      <c r="D125" s="4" t="str">
        <f t="shared" si="5"/>
        <v>胎児性腫瘍</v>
      </c>
      <c r="E125" s="6" t="s">
        <v>63</v>
      </c>
      <c r="F125" s="13" t="str">
        <f t="shared" si="6"/>
        <v>原始神経外胚葉性腫瘍</v>
      </c>
      <c r="G125" s="14"/>
      <c r="H125" s="13" t="str">
        <f t="shared" si="7"/>
        <v/>
      </c>
      <c r="I125" s="14"/>
      <c r="J125" s="13" t="str">
        <f t="shared" si="8"/>
        <v/>
      </c>
      <c r="K125" s="14"/>
      <c r="L125" t="str">
        <f t="shared" si="9"/>
        <v/>
      </c>
    </row>
    <row r="126" spans="1:12">
      <c r="A126" s="5">
        <v>125</v>
      </c>
      <c r="B126" s="6" t="s">
        <v>17</v>
      </c>
      <c r="C126" s="6" t="s">
        <v>2490</v>
      </c>
      <c r="D126" s="4" t="str">
        <f t="shared" si="5"/>
        <v>被包性神経膠腫</v>
      </c>
      <c r="E126" s="6" t="s">
        <v>64</v>
      </c>
      <c r="F126" s="13" t="str">
        <f t="shared" si="6"/>
        <v>退形成性神経節膠腫</v>
      </c>
      <c r="G126" s="14"/>
      <c r="H126" s="13" t="str">
        <f t="shared" si="7"/>
        <v/>
      </c>
      <c r="I126" s="14"/>
      <c r="J126" s="13" t="str">
        <f t="shared" si="8"/>
        <v/>
      </c>
      <c r="K126" s="14"/>
      <c r="L126" t="str">
        <f t="shared" si="9"/>
        <v/>
      </c>
    </row>
    <row r="127" spans="1:12">
      <c r="A127" s="5">
        <v>126</v>
      </c>
      <c r="B127" s="6" t="s">
        <v>17</v>
      </c>
      <c r="C127" s="6" t="s">
        <v>43</v>
      </c>
      <c r="D127" s="4" t="str">
        <f t="shared" si="5"/>
        <v>被包性神経膠腫</v>
      </c>
      <c r="E127" s="6" t="s">
        <v>65</v>
      </c>
      <c r="F127" s="13" t="str">
        <f t="shared" si="6"/>
        <v>退形成性多型黄色星細胞腫</v>
      </c>
      <c r="G127" s="14"/>
      <c r="H127" s="13" t="str">
        <f t="shared" si="7"/>
        <v/>
      </c>
      <c r="I127" s="14"/>
      <c r="J127" s="13" t="str">
        <f t="shared" si="8"/>
        <v/>
      </c>
      <c r="K127" s="14"/>
      <c r="L127" t="str">
        <f t="shared" si="9"/>
        <v/>
      </c>
    </row>
    <row r="128" spans="1:12">
      <c r="A128" s="5">
        <v>127</v>
      </c>
      <c r="B128" s="6" t="s">
        <v>17</v>
      </c>
      <c r="C128" s="6" t="s">
        <v>43</v>
      </c>
      <c r="D128" s="4" t="str">
        <f t="shared" si="5"/>
        <v>被包性神経膠腫</v>
      </c>
      <c r="E128" s="6" t="s">
        <v>66</v>
      </c>
      <c r="F128" s="13" t="str">
        <f t="shared" si="6"/>
        <v>胚芽異形成性神経上皮腫瘍</v>
      </c>
      <c r="G128" s="14"/>
      <c r="H128" s="13" t="str">
        <f t="shared" si="7"/>
        <v/>
      </c>
      <c r="I128" s="14"/>
      <c r="J128" s="13" t="str">
        <f t="shared" si="8"/>
        <v/>
      </c>
      <c r="K128" s="14"/>
      <c r="L128" t="str">
        <f t="shared" si="9"/>
        <v/>
      </c>
    </row>
    <row r="129" spans="1:12">
      <c r="A129" s="5">
        <v>128</v>
      </c>
      <c r="B129" s="6" t="s">
        <v>17</v>
      </c>
      <c r="C129" s="6" t="s">
        <v>43</v>
      </c>
      <c r="D129" s="4" t="str">
        <f t="shared" si="5"/>
        <v>被包性神経膠腫</v>
      </c>
      <c r="E129" s="6" t="s">
        <v>67</v>
      </c>
      <c r="F129" s="13" t="str">
        <f t="shared" si="6"/>
        <v>神経節細胞腫</v>
      </c>
      <c r="G129" s="14"/>
      <c r="H129" s="13" t="str">
        <f t="shared" si="7"/>
        <v/>
      </c>
      <c r="I129" s="14"/>
      <c r="J129" s="13" t="str">
        <f t="shared" si="8"/>
        <v/>
      </c>
      <c r="K129" s="14"/>
      <c r="L129" t="str">
        <f t="shared" si="9"/>
        <v/>
      </c>
    </row>
    <row r="130" spans="1:12">
      <c r="A130" s="5">
        <v>129</v>
      </c>
      <c r="B130" s="6" t="s">
        <v>17</v>
      </c>
      <c r="C130" s="6" t="s">
        <v>43</v>
      </c>
      <c r="D130" s="4" t="str">
        <f t="shared" si="5"/>
        <v>被包性神経膠腫</v>
      </c>
      <c r="E130" s="6" t="s">
        <v>68</v>
      </c>
      <c r="F130" s="13" t="str">
        <f t="shared" si="6"/>
        <v>神経節膠腫</v>
      </c>
      <c r="G130" s="14"/>
      <c r="H130" s="13" t="str">
        <f t="shared" si="7"/>
        <v/>
      </c>
      <c r="I130" s="14"/>
      <c r="J130" s="13" t="str">
        <f t="shared" si="8"/>
        <v/>
      </c>
      <c r="K130" s="14"/>
      <c r="L130" t="str">
        <f t="shared" si="9"/>
        <v/>
      </c>
    </row>
    <row r="131" spans="1:12">
      <c r="A131" s="5">
        <v>130</v>
      </c>
      <c r="B131" s="6" t="s">
        <v>17</v>
      </c>
      <c r="C131" s="6" t="s">
        <v>43</v>
      </c>
      <c r="D131" s="4" t="str">
        <f t="shared" ref="D131:D194" si="10">RIGHT(C131,LEN(C131)-FIND("_",C131))</f>
        <v>被包性神経膠腫</v>
      </c>
      <c r="E131" s="6" t="s">
        <v>69</v>
      </c>
      <c r="F131" s="13" t="str">
        <f t="shared" ref="F131:F194" si="11">IF(E131="","",RIGHT(E131,LEN(E131)-FIND("_",E131)))</f>
        <v>低悪性度神経膠腫、特定不能</v>
      </c>
      <c r="G131" s="14"/>
      <c r="H131" s="13" t="str">
        <f t="shared" ref="H131:H194" si="12">IF(G131="","",RIGHT(G131,LEN(G131)-FIND("_",G131)))</f>
        <v/>
      </c>
      <c r="I131" s="14"/>
      <c r="J131" s="13" t="str">
        <f t="shared" ref="J131:J194" si="13">IF(I131="","",RIGHT(I131,LEN(I131)-FIND("_",I131)))</f>
        <v/>
      </c>
      <c r="K131" s="14"/>
      <c r="L131" t="str">
        <f t="shared" ref="L131:L194" si="14">IF(K131="","",RIGHT(K131,LEN(K131)-FIND("_",K131)))</f>
        <v/>
      </c>
    </row>
    <row r="132" spans="1:12">
      <c r="A132" s="5">
        <v>131</v>
      </c>
      <c r="B132" s="6" t="s">
        <v>17</v>
      </c>
      <c r="C132" s="6" t="s">
        <v>43</v>
      </c>
      <c r="D132" s="4" t="str">
        <f t="shared" si="10"/>
        <v>被包性神経膠腫</v>
      </c>
      <c r="E132" s="6" t="s">
        <v>70</v>
      </c>
      <c r="F132" s="13" t="str">
        <f t="shared" si="11"/>
        <v>毛様細胞性星細胞腫</v>
      </c>
      <c r="G132" s="14"/>
      <c r="H132" s="13" t="str">
        <f t="shared" si="12"/>
        <v/>
      </c>
      <c r="I132" s="14"/>
      <c r="J132" s="13" t="str">
        <f t="shared" si="13"/>
        <v/>
      </c>
      <c r="K132" s="14"/>
      <c r="L132" t="str">
        <f t="shared" si="14"/>
        <v/>
      </c>
    </row>
    <row r="133" spans="1:12">
      <c r="A133" s="5">
        <v>132</v>
      </c>
      <c r="B133" s="6" t="s">
        <v>17</v>
      </c>
      <c r="C133" s="6" t="s">
        <v>43</v>
      </c>
      <c r="D133" s="4" t="str">
        <f t="shared" si="10"/>
        <v>被包性神経膠腫</v>
      </c>
      <c r="E133" s="6" t="s">
        <v>71</v>
      </c>
      <c r="F133" s="13" t="str">
        <f t="shared" si="11"/>
        <v>毛様類粘液性星細胞腫</v>
      </c>
      <c r="G133" s="14"/>
      <c r="H133" s="13" t="str">
        <f t="shared" si="12"/>
        <v/>
      </c>
      <c r="I133" s="14"/>
      <c r="J133" s="13" t="str">
        <f t="shared" si="13"/>
        <v/>
      </c>
      <c r="K133" s="14"/>
      <c r="L133" t="str">
        <f t="shared" si="14"/>
        <v/>
      </c>
    </row>
    <row r="134" spans="1:12">
      <c r="A134" s="5">
        <v>133</v>
      </c>
      <c r="B134" s="6" t="s">
        <v>17</v>
      </c>
      <c r="C134" s="6" t="s">
        <v>43</v>
      </c>
      <c r="D134" s="4" t="str">
        <f t="shared" si="10"/>
        <v>被包性神経膠腫</v>
      </c>
      <c r="E134" s="6" t="s">
        <v>72</v>
      </c>
      <c r="F134" s="13" t="str">
        <f t="shared" si="11"/>
        <v>多形黄色星細胞腫</v>
      </c>
      <c r="G134" s="14"/>
      <c r="H134" s="13" t="str">
        <f t="shared" si="12"/>
        <v/>
      </c>
      <c r="I134" s="14"/>
      <c r="J134" s="13" t="str">
        <f t="shared" si="13"/>
        <v/>
      </c>
      <c r="K134" s="14"/>
      <c r="L134" t="str">
        <f t="shared" si="14"/>
        <v/>
      </c>
    </row>
    <row r="135" spans="1:12">
      <c r="A135" s="5">
        <v>134</v>
      </c>
      <c r="B135" s="6" t="s">
        <v>17</v>
      </c>
      <c r="C135" s="6" t="s">
        <v>2492</v>
      </c>
      <c r="D135" s="4" t="str">
        <f t="shared" si="10"/>
        <v>上衣系腫瘍</v>
      </c>
      <c r="E135" s="6" t="s">
        <v>73</v>
      </c>
      <c r="F135" s="13" t="str">
        <f t="shared" si="11"/>
        <v>退形成性上衣腫</v>
      </c>
      <c r="G135" s="14"/>
      <c r="H135" s="13" t="str">
        <f t="shared" si="12"/>
        <v/>
      </c>
      <c r="I135" s="14"/>
      <c r="J135" s="13" t="str">
        <f t="shared" si="13"/>
        <v/>
      </c>
      <c r="K135" s="14"/>
      <c r="L135" t="str">
        <f t="shared" si="14"/>
        <v/>
      </c>
    </row>
    <row r="136" spans="1:12">
      <c r="A136" s="5">
        <v>135</v>
      </c>
      <c r="B136" s="6" t="s">
        <v>17</v>
      </c>
      <c r="C136" s="6" t="s">
        <v>44</v>
      </c>
      <c r="D136" s="4" t="str">
        <f t="shared" si="10"/>
        <v>上衣系腫瘍</v>
      </c>
      <c r="E136" s="6" t="s">
        <v>74</v>
      </c>
      <c r="F136" s="13" t="str">
        <f t="shared" si="11"/>
        <v>明細胞上衣腫</v>
      </c>
      <c r="G136" s="14"/>
      <c r="H136" s="13" t="str">
        <f t="shared" si="12"/>
        <v/>
      </c>
      <c r="I136" s="14"/>
      <c r="J136" s="13" t="str">
        <f t="shared" si="13"/>
        <v/>
      </c>
      <c r="K136" s="14"/>
      <c r="L136" t="str">
        <f t="shared" si="14"/>
        <v/>
      </c>
    </row>
    <row r="137" spans="1:12">
      <c r="A137" s="5">
        <v>136</v>
      </c>
      <c r="B137" s="6" t="s">
        <v>17</v>
      </c>
      <c r="C137" s="6" t="s">
        <v>44</v>
      </c>
      <c r="D137" s="4" t="str">
        <f t="shared" si="10"/>
        <v>上衣系腫瘍</v>
      </c>
      <c r="E137" s="6" t="s">
        <v>75</v>
      </c>
      <c r="F137" s="13" t="str">
        <f t="shared" si="11"/>
        <v>上衣腫</v>
      </c>
      <c r="G137" s="14"/>
      <c r="H137" s="13" t="str">
        <f t="shared" si="12"/>
        <v/>
      </c>
      <c r="I137" s="14"/>
      <c r="J137" s="13" t="str">
        <f t="shared" si="13"/>
        <v/>
      </c>
      <c r="K137" s="14"/>
      <c r="L137" t="str">
        <f t="shared" si="14"/>
        <v/>
      </c>
    </row>
    <row r="138" spans="1:12">
      <c r="A138" s="5">
        <v>137</v>
      </c>
      <c r="B138" s="6" t="s">
        <v>17</v>
      </c>
      <c r="C138" s="6" t="s">
        <v>44</v>
      </c>
      <c r="D138" s="4" t="str">
        <f t="shared" si="10"/>
        <v>上衣系腫瘍</v>
      </c>
      <c r="E138" s="18" t="s">
        <v>76</v>
      </c>
      <c r="F138" s="13" t="str">
        <f t="shared" si="11"/>
        <v>粘液乳頭状上衣腫</v>
      </c>
      <c r="G138" s="14"/>
      <c r="H138" s="13" t="str">
        <f t="shared" si="12"/>
        <v/>
      </c>
      <c r="I138" s="14"/>
      <c r="J138" s="13" t="str">
        <f t="shared" si="13"/>
        <v/>
      </c>
      <c r="K138" s="14"/>
      <c r="L138" t="str">
        <f t="shared" si="14"/>
        <v/>
      </c>
    </row>
    <row r="139" spans="1:12">
      <c r="A139" s="5">
        <v>138</v>
      </c>
      <c r="B139" s="6" t="s">
        <v>17</v>
      </c>
      <c r="C139" s="6" t="s">
        <v>44</v>
      </c>
      <c r="D139" s="4" t="str">
        <f t="shared" si="10"/>
        <v>上衣系腫瘍</v>
      </c>
      <c r="E139" s="6" t="s">
        <v>77</v>
      </c>
      <c r="F139" s="13" t="str">
        <f t="shared" si="11"/>
        <v>上衣下腫</v>
      </c>
      <c r="G139" s="14"/>
      <c r="H139" s="13" t="str">
        <f t="shared" si="12"/>
        <v/>
      </c>
      <c r="I139" s="14"/>
      <c r="J139" s="13" t="str">
        <f t="shared" si="13"/>
        <v/>
      </c>
      <c r="K139" s="14"/>
      <c r="L139" t="str">
        <f t="shared" si="14"/>
        <v/>
      </c>
    </row>
    <row r="140" spans="1:12">
      <c r="A140" s="5">
        <v>139</v>
      </c>
      <c r="B140" s="6" t="s">
        <v>17</v>
      </c>
      <c r="C140" s="6" t="s">
        <v>2494</v>
      </c>
      <c r="D140" s="4" t="str">
        <f t="shared" si="10"/>
        <v>頭蓋内胚細胞腫瘍</v>
      </c>
      <c r="E140" s="6" t="s">
        <v>78</v>
      </c>
      <c r="F140" s="13" t="str">
        <f t="shared" si="11"/>
        <v>絨毛癌</v>
      </c>
      <c r="G140" s="14"/>
      <c r="H140" s="13" t="str">
        <f t="shared" si="12"/>
        <v/>
      </c>
      <c r="I140" s="14"/>
      <c r="J140" s="13" t="str">
        <f t="shared" si="13"/>
        <v/>
      </c>
      <c r="K140" s="14"/>
      <c r="L140" t="str">
        <f t="shared" si="14"/>
        <v/>
      </c>
    </row>
    <row r="141" spans="1:12">
      <c r="A141" s="5">
        <v>140</v>
      </c>
      <c r="B141" s="6" t="s">
        <v>17</v>
      </c>
      <c r="C141" s="6" t="s">
        <v>45</v>
      </c>
      <c r="D141" s="4" t="str">
        <f t="shared" si="10"/>
        <v>頭蓋内胚細胞腫瘍</v>
      </c>
      <c r="E141" s="6" t="s">
        <v>79</v>
      </c>
      <c r="F141" s="13" t="str">
        <f t="shared" si="11"/>
        <v>胎児性癌</v>
      </c>
      <c r="G141" s="14"/>
      <c r="H141" s="13" t="str">
        <f t="shared" si="12"/>
        <v/>
      </c>
      <c r="I141" s="14"/>
      <c r="J141" s="13" t="str">
        <f t="shared" si="13"/>
        <v/>
      </c>
      <c r="K141" s="14"/>
      <c r="L141" t="str">
        <f t="shared" si="14"/>
        <v/>
      </c>
    </row>
    <row r="142" spans="1:12">
      <c r="A142" s="5">
        <v>141</v>
      </c>
      <c r="B142" s="6" t="s">
        <v>17</v>
      </c>
      <c r="C142" s="6" t="s">
        <v>45</v>
      </c>
      <c r="D142" s="4" t="str">
        <f t="shared" si="10"/>
        <v>頭蓋内胚細胞腫瘍</v>
      </c>
      <c r="E142" s="6" t="s">
        <v>80</v>
      </c>
      <c r="F142" s="13" t="str">
        <f t="shared" si="11"/>
        <v>ジャーミノーマ（胚腫）</v>
      </c>
      <c r="G142" s="14"/>
      <c r="H142" s="13" t="str">
        <f t="shared" si="12"/>
        <v/>
      </c>
      <c r="I142" s="14"/>
      <c r="J142" s="13" t="str">
        <f t="shared" si="13"/>
        <v/>
      </c>
      <c r="K142" s="14"/>
      <c r="L142" t="str">
        <f t="shared" si="14"/>
        <v/>
      </c>
    </row>
    <row r="143" spans="1:12">
      <c r="A143" s="5">
        <v>142</v>
      </c>
      <c r="B143" s="6" t="s">
        <v>17</v>
      </c>
      <c r="C143" s="6" t="s">
        <v>45</v>
      </c>
      <c r="D143" s="4" t="str">
        <f t="shared" si="10"/>
        <v>頭蓋内胚細胞腫瘍</v>
      </c>
      <c r="E143" s="6" t="s">
        <v>81</v>
      </c>
      <c r="F143" s="13" t="str">
        <f t="shared" si="11"/>
        <v>頭蓋内未熟奇形腫</v>
      </c>
      <c r="G143" s="14"/>
      <c r="H143" s="13" t="str">
        <f t="shared" si="12"/>
        <v/>
      </c>
      <c r="I143" s="14"/>
      <c r="J143" s="13" t="str">
        <f t="shared" si="13"/>
        <v/>
      </c>
      <c r="K143" s="14"/>
      <c r="L143" t="str">
        <f t="shared" si="14"/>
        <v/>
      </c>
    </row>
    <row r="144" spans="1:12">
      <c r="A144" s="5">
        <v>143</v>
      </c>
      <c r="B144" s="6" t="s">
        <v>17</v>
      </c>
      <c r="C144" s="6" t="s">
        <v>45</v>
      </c>
      <c r="D144" s="4" t="str">
        <f t="shared" si="10"/>
        <v>頭蓋内胚細胞腫瘍</v>
      </c>
      <c r="E144" s="6" t="s">
        <v>82</v>
      </c>
      <c r="F144" s="13" t="str">
        <f t="shared" si="11"/>
        <v>頭蓋内悪性奇形腫</v>
      </c>
      <c r="G144" s="14"/>
      <c r="H144" s="13" t="str">
        <f t="shared" si="12"/>
        <v/>
      </c>
      <c r="I144" s="14"/>
      <c r="J144" s="13" t="str">
        <f t="shared" si="13"/>
        <v/>
      </c>
      <c r="K144" s="14"/>
      <c r="L144" t="str">
        <f t="shared" si="14"/>
        <v/>
      </c>
    </row>
    <row r="145" spans="1:12">
      <c r="A145" s="5">
        <v>144</v>
      </c>
      <c r="B145" s="6" t="s">
        <v>17</v>
      </c>
      <c r="C145" s="6" t="s">
        <v>45</v>
      </c>
      <c r="D145" s="4" t="str">
        <f t="shared" si="10"/>
        <v>頭蓋内胚細胞腫瘍</v>
      </c>
      <c r="E145" s="6" t="s">
        <v>83</v>
      </c>
      <c r="F145" s="13" t="str">
        <f t="shared" si="11"/>
        <v>頭蓋内成熟奇形腫</v>
      </c>
      <c r="G145" s="14"/>
      <c r="H145" s="13" t="str">
        <f t="shared" si="12"/>
        <v/>
      </c>
      <c r="I145" s="14"/>
      <c r="J145" s="13" t="str">
        <f t="shared" si="13"/>
        <v/>
      </c>
      <c r="K145" s="14"/>
      <c r="L145" t="str">
        <f t="shared" si="14"/>
        <v/>
      </c>
    </row>
    <row r="146" spans="1:12">
      <c r="A146" s="5">
        <v>145</v>
      </c>
      <c r="B146" s="6" t="s">
        <v>17</v>
      </c>
      <c r="C146" s="6" t="s">
        <v>45</v>
      </c>
      <c r="D146" s="4" t="str">
        <f t="shared" si="10"/>
        <v>頭蓋内胚細胞腫瘍</v>
      </c>
      <c r="E146" s="6" t="s">
        <v>84</v>
      </c>
      <c r="F146" s="13" t="str">
        <f t="shared" si="11"/>
        <v>頭蓋内混合性胚細胞腫瘍</v>
      </c>
      <c r="G146" s="14"/>
      <c r="H146" s="13" t="str">
        <f t="shared" si="12"/>
        <v/>
      </c>
      <c r="I146" s="14"/>
      <c r="J146" s="13" t="str">
        <f t="shared" si="13"/>
        <v/>
      </c>
      <c r="K146" s="14"/>
      <c r="L146" t="str">
        <f t="shared" si="14"/>
        <v/>
      </c>
    </row>
    <row r="147" spans="1:12">
      <c r="A147" s="5">
        <v>146</v>
      </c>
      <c r="B147" s="6" t="s">
        <v>17</v>
      </c>
      <c r="C147" s="6" t="s">
        <v>45</v>
      </c>
      <c r="D147" s="4" t="str">
        <f t="shared" si="10"/>
        <v>頭蓋内胚細胞腫瘍</v>
      </c>
      <c r="E147" s="6" t="s">
        <v>85</v>
      </c>
      <c r="F147" s="13" t="str">
        <f t="shared" si="11"/>
        <v>頭蓋内卵黄嚢腫瘍</v>
      </c>
      <c r="G147" s="14"/>
      <c r="H147" s="13" t="str">
        <f t="shared" si="12"/>
        <v/>
      </c>
      <c r="I147" s="14"/>
      <c r="J147" s="13" t="str">
        <f t="shared" si="13"/>
        <v/>
      </c>
      <c r="K147" s="14"/>
      <c r="L147" t="str">
        <f t="shared" si="14"/>
        <v/>
      </c>
    </row>
    <row r="148" spans="1:12">
      <c r="A148" s="5">
        <v>147</v>
      </c>
      <c r="B148" s="6" t="s">
        <v>17</v>
      </c>
      <c r="C148" s="6" t="s">
        <v>2496</v>
      </c>
      <c r="D148" s="4" t="str">
        <f t="shared" si="10"/>
        <v>髄膜種</v>
      </c>
      <c r="E148" s="6" t="s">
        <v>86</v>
      </c>
      <c r="F148" s="13" t="str">
        <f t="shared" si="11"/>
        <v>退形成性髄膜腫</v>
      </c>
      <c r="G148" s="14"/>
      <c r="H148" s="13" t="str">
        <f t="shared" si="12"/>
        <v/>
      </c>
      <c r="I148" s="14"/>
      <c r="J148" s="13" t="str">
        <f t="shared" si="13"/>
        <v/>
      </c>
      <c r="K148" s="14"/>
      <c r="L148" t="str">
        <f t="shared" si="14"/>
        <v/>
      </c>
    </row>
    <row r="149" spans="1:12">
      <c r="A149" s="5">
        <v>148</v>
      </c>
      <c r="B149" s="6" t="s">
        <v>17</v>
      </c>
      <c r="C149" s="6" t="s">
        <v>46</v>
      </c>
      <c r="D149" s="4" t="str">
        <f t="shared" si="10"/>
        <v>髄膜種</v>
      </c>
      <c r="E149" s="6" t="s">
        <v>87</v>
      </c>
      <c r="F149" s="13" t="str">
        <f t="shared" si="11"/>
        <v>異型髄膜腫</v>
      </c>
      <c r="G149" s="14"/>
      <c r="H149" s="13" t="str">
        <f t="shared" si="12"/>
        <v/>
      </c>
      <c r="I149" s="14"/>
      <c r="J149" s="13" t="str">
        <f t="shared" si="13"/>
        <v/>
      </c>
      <c r="K149" s="14"/>
      <c r="L149" t="str">
        <f>IF(K149="","",RIGHT(K149,LEN(K149)-FIND("_",K149)))</f>
        <v/>
      </c>
    </row>
    <row r="150" spans="1:12">
      <c r="A150" s="5">
        <v>149</v>
      </c>
      <c r="B150" s="6" t="s">
        <v>17</v>
      </c>
      <c r="C150" s="6" t="s">
        <v>46</v>
      </c>
      <c r="D150" s="4" t="str">
        <f t="shared" si="10"/>
        <v>髄膜種</v>
      </c>
      <c r="E150" s="6" t="s">
        <v>88</v>
      </c>
      <c r="F150" s="13" t="str">
        <f t="shared" si="11"/>
        <v>脊索腫様髄膜腫</v>
      </c>
      <c r="G150" s="14"/>
      <c r="H150" s="13" t="str">
        <f t="shared" si="12"/>
        <v/>
      </c>
      <c r="I150" s="14"/>
      <c r="J150" s="13" t="str">
        <f t="shared" si="13"/>
        <v/>
      </c>
      <c r="K150" s="14"/>
      <c r="L150" t="str">
        <f t="shared" si="14"/>
        <v/>
      </c>
    </row>
    <row r="151" spans="1:12">
      <c r="A151" s="5">
        <v>150</v>
      </c>
      <c r="B151" s="6" t="s">
        <v>17</v>
      </c>
      <c r="C151" s="6" t="s">
        <v>46</v>
      </c>
      <c r="D151" s="4" t="str">
        <f t="shared" si="10"/>
        <v>髄膜種</v>
      </c>
      <c r="E151" s="6" t="s">
        <v>89</v>
      </c>
      <c r="F151" s="13" t="str">
        <f t="shared" si="11"/>
        <v>明細胞髄膜腫</v>
      </c>
      <c r="G151" s="14"/>
      <c r="H151" s="13" t="str">
        <f t="shared" si="12"/>
        <v/>
      </c>
      <c r="I151" s="14"/>
      <c r="J151" s="13" t="str">
        <f t="shared" si="13"/>
        <v/>
      </c>
      <c r="K151" s="14"/>
      <c r="L151" t="str">
        <f t="shared" si="14"/>
        <v/>
      </c>
    </row>
    <row r="152" spans="1:12">
      <c r="A152" s="5">
        <v>151</v>
      </c>
      <c r="B152" s="6" t="s">
        <v>17</v>
      </c>
      <c r="C152" s="6" t="s">
        <v>46</v>
      </c>
      <c r="D152" s="4" t="str">
        <f t="shared" si="10"/>
        <v>髄膜種</v>
      </c>
      <c r="E152" s="6" t="s">
        <v>90</v>
      </c>
      <c r="F152" s="13" t="str">
        <f t="shared" si="11"/>
        <v>中枢神経系血管周皮腫</v>
      </c>
      <c r="G152" s="14"/>
      <c r="H152" s="13" t="str">
        <f t="shared" si="12"/>
        <v/>
      </c>
      <c r="I152" s="14"/>
      <c r="J152" s="13" t="str">
        <f t="shared" si="13"/>
        <v/>
      </c>
      <c r="K152" s="14"/>
      <c r="L152" t="str">
        <f t="shared" si="14"/>
        <v/>
      </c>
    </row>
    <row r="153" spans="1:12">
      <c r="A153" s="5">
        <v>152</v>
      </c>
      <c r="B153" s="6" t="s">
        <v>17</v>
      </c>
      <c r="C153" s="6" t="s">
        <v>46</v>
      </c>
      <c r="D153" s="4" t="str">
        <f t="shared" si="10"/>
        <v>髄膜種</v>
      </c>
      <c r="E153" s="6" t="s">
        <v>91</v>
      </c>
      <c r="F153" s="13" t="str">
        <f t="shared" si="11"/>
        <v>髄膜腫</v>
      </c>
      <c r="G153" s="14"/>
      <c r="H153" s="13" t="str">
        <f t="shared" si="12"/>
        <v/>
      </c>
      <c r="I153" s="14"/>
      <c r="J153" s="13" t="str">
        <f t="shared" si="13"/>
        <v/>
      </c>
      <c r="K153" s="14"/>
      <c r="L153" t="str">
        <f t="shared" si="14"/>
        <v/>
      </c>
    </row>
    <row r="154" spans="1:12">
      <c r="A154" s="5">
        <v>153</v>
      </c>
      <c r="B154" s="6" t="s">
        <v>17</v>
      </c>
      <c r="C154" s="6" t="s">
        <v>46</v>
      </c>
      <c r="D154" s="4" t="str">
        <f t="shared" si="10"/>
        <v>髄膜種</v>
      </c>
      <c r="E154" s="6" t="s">
        <v>92</v>
      </c>
      <c r="F154" s="13" t="str">
        <f t="shared" si="11"/>
        <v>乳頭状髄膜腫</v>
      </c>
      <c r="G154" s="14"/>
      <c r="H154" s="13" t="str">
        <f t="shared" si="12"/>
        <v/>
      </c>
      <c r="I154" s="14"/>
      <c r="J154" s="13" t="str">
        <f t="shared" si="13"/>
        <v/>
      </c>
      <c r="K154" s="14"/>
      <c r="L154" t="str">
        <f t="shared" si="14"/>
        <v/>
      </c>
    </row>
    <row r="155" spans="1:12">
      <c r="A155" s="5">
        <v>154</v>
      </c>
      <c r="B155" s="6" t="s">
        <v>17</v>
      </c>
      <c r="C155" s="6" t="s">
        <v>46</v>
      </c>
      <c r="D155" s="4" t="str">
        <f t="shared" si="10"/>
        <v>髄膜種</v>
      </c>
      <c r="E155" s="6" t="s">
        <v>93</v>
      </c>
      <c r="F155" s="13" t="str">
        <f t="shared" si="11"/>
        <v>ラブドイド髄膜腫</v>
      </c>
      <c r="G155" s="14"/>
      <c r="H155" s="13" t="str">
        <f t="shared" si="12"/>
        <v/>
      </c>
      <c r="I155" s="14"/>
      <c r="J155" s="13" t="str">
        <f t="shared" si="13"/>
        <v/>
      </c>
      <c r="K155" s="14"/>
      <c r="L155" t="str">
        <f t="shared" si="14"/>
        <v/>
      </c>
    </row>
    <row r="156" spans="1:12">
      <c r="A156" s="5">
        <v>155</v>
      </c>
      <c r="B156" s="6" t="s">
        <v>17</v>
      </c>
      <c r="C156" s="6" t="s">
        <v>46</v>
      </c>
      <c r="D156" s="4" t="str">
        <f t="shared" si="10"/>
        <v>髄膜種</v>
      </c>
      <c r="E156" s="6" t="s">
        <v>94</v>
      </c>
      <c r="F156" s="13" t="str">
        <f t="shared" si="11"/>
        <v>中枢神経系孤立性線維性腫瘍</v>
      </c>
      <c r="G156" s="14"/>
      <c r="H156" s="13" t="str">
        <f t="shared" si="12"/>
        <v/>
      </c>
      <c r="I156" s="14"/>
      <c r="J156" s="13" t="str">
        <f t="shared" si="13"/>
        <v/>
      </c>
      <c r="K156" s="14"/>
      <c r="L156" t="str">
        <f t="shared" si="14"/>
        <v/>
      </c>
    </row>
    <row r="157" spans="1:12">
      <c r="A157" s="5">
        <v>156</v>
      </c>
      <c r="B157" s="6" t="s">
        <v>17</v>
      </c>
      <c r="C157" s="6" t="s">
        <v>2498</v>
      </c>
      <c r="D157" s="4" t="str">
        <f t="shared" si="10"/>
        <v>その他脳腫瘍</v>
      </c>
      <c r="E157" s="6" t="s">
        <v>95</v>
      </c>
      <c r="F157" s="13" t="str">
        <f t="shared" si="11"/>
        <v>血管芽腫</v>
      </c>
      <c r="G157" s="14"/>
      <c r="H157" s="13" t="str">
        <f t="shared" si="12"/>
        <v/>
      </c>
      <c r="I157" s="14"/>
      <c r="J157" s="13" t="str">
        <f t="shared" si="13"/>
        <v/>
      </c>
      <c r="K157" s="14"/>
      <c r="L157" t="str">
        <f t="shared" si="14"/>
        <v/>
      </c>
    </row>
    <row r="158" spans="1:12">
      <c r="A158" s="5">
        <v>157</v>
      </c>
      <c r="B158" s="6" t="s">
        <v>17</v>
      </c>
      <c r="C158" s="6" t="s">
        <v>47</v>
      </c>
      <c r="D158" s="4" t="str">
        <f t="shared" si="10"/>
        <v>その他脳腫瘍</v>
      </c>
      <c r="E158" s="6" t="s">
        <v>96</v>
      </c>
      <c r="F158" s="13" t="str">
        <f t="shared" si="11"/>
        <v>高悪性度神経上皮腫瘍</v>
      </c>
      <c r="G158" s="14"/>
      <c r="H158" s="13" t="str">
        <f t="shared" si="12"/>
        <v/>
      </c>
      <c r="I158" s="14"/>
      <c r="J158" s="13" t="str">
        <f t="shared" si="13"/>
        <v/>
      </c>
      <c r="K158" s="14"/>
      <c r="L158" t="str">
        <f t="shared" si="14"/>
        <v/>
      </c>
    </row>
    <row r="159" spans="1:12">
      <c r="A159" s="5">
        <v>158</v>
      </c>
      <c r="B159" s="6" t="s">
        <v>17</v>
      </c>
      <c r="C159" s="6" t="s">
        <v>47</v>
      </c>
      <c r="D159" s="4" t="str">
        <f t="shared" si="10"/>
        <v>その他脳腫瘍</v>
      </c>
      <c r="E159" s="6" t="s">
        <v>97</v>
      </c>
      <c r="F159" s="13" t="str">
        <f t="shared" si="11"/>
        <v>低悪性度神経上皮腫瘍</v>
      </c>
      <c r="G159" s="14"/>
      <c r="H159" s="13" t="str">
        <f t="shared" si="12"/>
        <v/>
      </c>
      <c r="I159" s="14"/>
      <c r="J159" s="13" t="str">
        <f t="shared" si="13"/>
        <v/>
      </c>
      <c r="K159" s="14"/>
      <c r="L159" t="str">
        <f t="shared" si="14"/>
        <v/>
      </c>
    </row>
    <row r="160" spans="1:12">
      <c r="A160" s="5">
        <v>159</v>
      </c>
      <c r="B160" s="6" t="s">
        <v>17</v>
      </c>
      <c r="C160" s="6" t="s">
        <v>47</v>
      </c>
      <c r="D160" s="4" t="str">
        <f t="shared" si="10"/>
        <v>その他脳腫瘍</v>
      </c>
      <c r="E160" s="6" t="s">
        <v>98</v>
      </c>
      <c r="F160" s="13" t="str">
        <f t="shared" si="11"/>
        <v>頭蓋内悪性リンパ腫</v>
      </c>
      <c r="G160" s="14"/>
      <c r="H160" s="13" t="str">
        <f t="shared" si="12"/>
        <v/>
      </c>
      <c r="I160" s="14"/>
      <c r="J160" s="13" t="str">
        <f t="shared" si="13"/>
        <v/>
      </c>
      <c r="K160" s="14"/>
      <c r="L160" t="str">
        <f t="shared" si="14"/>
        <v/>
      </c>
    </row>
    <row r="161" spans="1:12">
      <c r="A161" s="5">
        <v>160</v>
      </c>
      <c r="B161" s="6" t="s">
        <v>17</v>
      </c>
      <c r="C161" s="6" t="s">
        <v>47</v>
      </c>
      <c r="D161" s="4" t="str">
        <f t="shared" si="10"/>
        <v>その他脳腫瘍</v>
      </c>
      <c r="E161" s="6" t="s">
        <v>99</v>
      </c>
      <c r="F161" s="13" t="str">
        <f t="shared" si="11"/>
        <v>頭蓋内悪性腫瘍</v>
      </c>
      <c r="G161" s="14"/>
      <c r="H161" s="13" t="str">
        <f t="shared" si="12"/>
        <v/>
      </c>
      <c r="I161" s="14"/>
      <c r="J161" s="13" t="str">
        <f t="shared" si="13"/>
        <v/>
      </c>
      <c r="K161" s="14"/>
      <c r="L161" t="str">
        <f t="shared" si="14"/>
        <v/>
      </c>
    </row>
    <row r="162" spans="1:12">
      <c r="A162" s="5">
        <v>161</v>
      </c>
      <c r="B162" s="6" t="s">
        <v>17</v>
      </c>
      <c r="C162" s="6" t="s">
        <v>47</v>
      </c>
      <c r="D162" s="4" t="str">
        <f t="shared" si="10"/>
        <v>その他脳腫瘍</v>
      </c>
      <c r="E162" s="6" t="s">
        <v>100</v>
      </c>
      <c r="F162" s="13" t="str">
        <f t="shared" si="11"/>
        <v>中枢神経系間葉性軟骨肉腫</v>
      </c>
      <c r="G162" s="14"/>
      <c r="H162" s="13" t="str">
        <f t="shared" si="12"/>
        <v/>
      </c>
      <c r="I162" s="14"/>
      <c r="J162" s="13" t="str">
        <f t="shared" si="13"/>
        <v/>
      </c>
      <c r="K162" s="14"/>
      <c r="L162" t="str">
        <f t="shared" si="14"/>
        <v/>
      </c>
    </row>
    <row r="163" spans="1:12">
      <c r="A163" s="5">
        <v>162</v>
      </c>
      <c r="B163" s="6" t="s">
        <v>17</v>
      </c>
      <c r="C163" s="6" t="s">
        <v>47</v>
      </c>
      <c r="D163" s="4" t="str">
        <f t="shared" si="10"/>
        <v>その他脳腫瘍</v>
      </c>
      <c r="E163" s="6" t="s">
        <v>101</v>
      </c>
      <c r="F163" s="13" t="str">
        <f t="shared" si="11"/>
        <v>原発性脳腫瘍</v>
      </c>
      <c r="G163" s="14"/>
      <c r="H163" s="13" t="str">
        <f t="shared" si="12"/>
        <v/>
      </c>
      <c r="I163" s="14"/>
      <c r="J163" s="13" t="str">
        <f t="shared" si="13"/>
        <v/>
      </c>
      <c r="K163" s="14"/>
      <c r="L163" t="str">
        <f t="shared" si="14"/>
        <v/>
      </c>
    </row>
    <row r="164" spans="1:12">
      <c r="A164" s="5">
        <v>163</v>
      </c>
      <c r="B164" s="6" t="s">
        <v>17</v>
      </c>
      <c r="C164" s="6" t="s">
        <v>47</v>
      </c>
      <c r="D164" s="4" t="str">
        <f t="shared" si="10"/>
        <v>その他脳腫瘍</v>
      </c>
      <c r="E164" s="6" t="s">
        <v>102</v>
      </c>
      <c r="F164" s="13" t="str">
        <f t="shared" si="11"/>
        <v>原発性神経上皮腫瘍</v>
      </c>
      <c r="G164" s="14"/>
      <c r="H164" s="13" t="str">
        <f t="shared" si="12"/>
        <v/>
      </c>
      <c r="I164" s="14"/>
      <c r="J164" s="13" t="str">
        <f t="shared" si="13"/>
        <v/>
      </c>
      <c r="K164" s="14"/>
      <c r="L164" t="str">
        <f t="shared" si="14"/>
        <v/>
      </c>
    </row>
    <row r="165" spans="1:12">
      <c r="A165" s="5">
        <v>164</v>
      </c>
      <c r="B165" s="6" t="s">
        <v>17</v>
      </c>
      <c r="C165" s="6" t="s">
        <v>2500</v>
      </c>
      <c r="D165" s="4" t="str">
        <f t="shared" si="10"/>
        <v>その他の神経上皮腫瘍</v>
      </c>
      <c r="E165" s="6" t="s">
        <v>103</v>
      </c>
      <c r="F165" s="13" t="str">
        <f t="shared" si="11"/>
        <v>血管中心性膠腫</v>
      </c>
      <c r="G165" s="14"/>
      <c r="H165" s="13" t="str">
        <f t="shared" si="12"/>
        <v/>
      </c>
      <c r="I165" s="14"/>
      <c r="J165" s="13" t="str">
        <f t="shared" si="13"/>
        <v/>
      </c>
      <c r="K165" s="14"/>
      <c r="L165" t="str">
        <f t="shared" si="14"/>
        <v/>
      </c>
    </row>
    <row r="166" spans="1:12">
      <c r="A166" s="5">
        <v>165</v>
      </c>
      <c r="B166" s="6" t="s">
        <v>17</v>
      </c>
      <c r="C166" s="6" t="s">
        <v>48</v>
      </c>
      <c r="D166" s="4" t="str">
        <f t="shared" si="10"/>
        <v>その他の神経上皮腫瘍</v>
      </c>
      <c r="E166" s="6" t="s">
        <v>104</v>
      </c>
      <c r="F166" s="13" t="str">
        <f t="shared" si="11"/>
        <v>星芽腫</v>
      </c>
      <c r="G166" s="14"/>
      <c r="H166" s="13" t="str">
        <f t="shared" si="12"/>
        <v/>
      </c>
      <c r="I166" s="14"/>
      <c r="J166" s="13" t="str">
        <f t="shared" si="13"/>
        <v/>
      </c>
      <c r="K166" s="14"/>
      <c r="L166" t="str">
        <f t="shared" si="14"/>
        <v/>
      </c>
    </row>
    <row r="167" spans="1:12">
      <c r="A167" s="5">
        <v>166</v>
      </c>
      <c r="B167" s="6" t="s">
        <v>17</v>
      </c>
      <c r="C167" s="6" t="s">
        <v>48</v>
      </c>
      <c r="D167" s="4" t="str">
        <f t="shared" si="10"/>
        <v>その他の神経上皮腫瘍</v>
      </c>
      <c r="E167" s="6" t="s">
        <v>105</v>
      </c>
      <c r="F167" s="13" t="str">
        <f t="shared" si="11"/>
        <v>中枢性神経細胞腫</v>
      </c>
      <c r="G167" s="14"/>
      <c r="H167" s="13" t="str">
        <f t="shared" si="12"/>
        <v/>
      </c>
      <c r="I167" s="14"/>
      <c r="J167" s="13" t="str">
        <f t="shared" si="13"/>
        <v/>
      </c>
      <c r="K167" s="14"/>
      <c r="L167" t="str">
        <f t="shared" si="14"/>
        <v/>
      </c>
    </row>
    <row r="168" spans="1:12">
      <c r="A168" s="5">
        <v>167</v>
      </c>
      <c r="B168" s="6" t="s">
        <v>17</v>
      </c>
      <c r="C168" s="6" t="s">
        <v>48</v>
      </c>
      <c r="D168" s="4" t="str">
        <f t="shared" si="10"/>
        <v>その他の神経上皮腫瘍</v>
      </c>
      <c r="E168" s="6" t="s">
        <v>106</v>
      </c>
      <c r="F168" s="13" t="str">
        <f t="shared" si="11"/>
        <v>小脳脂肪神経細胞腫</v>
      </c>
      <c r="G168" s="14"/>
      <c r="H168" s="13" t="str">
        <f t="shared" si="12"/>
        <v/>
      </c>
      <c r="I168" s="14"/>
      <c r="J168" s="13" t="str">
        <f t="shared" si="13"/>
        <v/>
      </c>
      <c r="K168" s="14"/>
      <c r="L168" t="str">
        <f t="shared" si="14"/>
        <v/>
      </c>
    </row>
    <row r="169" spans="1:12">
      <c r="A169" s="5">
        <v>168</v>
      </c>
      <c r="B169" s="6" t="s">
        <v>17</v>
      </c>
      <c r="C169" s="6" t="s">
        <v>48</v>
      </c>
      <c r="D169" s="4" t="str">
        <f t="shared" si="10"/>
        <v>その他の神経上皮腫瘍</v>
      </c>
      <c r="E169" s="6" t="s">
        <v>107</v>
      </c>
      <c r="F169" s="13" t="str">
        <f t="shared" si="11"/>
        <v>第三脳室脊索腫様膠腫</v>
      </c>
      <c r="G169" s="14"/>
      <c r="H169" s="13" t="str">
        <f t="shared" si="12"/>
        <v/>
      </c>
      <c r="I169" s="14"/>
      <c r="J169" s="13" t="str">
        <f t="shared" si="13"/>
        <v/>
      </c>
      <c r="K169" s="14"/>
      <c r="L169" t="str">
        <f t="shared" si="14"/>
        <v/>
      </c>
    </row>
    <row r="170" spans="1:12">
      <c r="A170" s="5">
        <v>169</v>
      </c>
      <c r="B170" s="6" t="s">
        <v>17</v>
      </c>
      <c r="C170" s="6" t="s">
        <v>48</v>
      </c>
      <c r="D170" s="4" t="str">
        <f t="shared" si="10"/>
        <v>その他の神経上皮腫瘍</v>
      </c>
      <c r="E170" s="6" t="s">
        <v>108</v>
      </c>
      <c r="F170" s="13" t="str">
        <f t="shared" si="11"/>
        <v>線維形成性乳児星細胞腫</v>
      </c>
      <c r="G170" s="14"/>
      <c r="H170" s="13" t="str">
        <f t="shared" si="12"/>
        <v/>
      </c>
      <c r="I170" s="14"/>
      <c r="J170" s="13" t="str">
        <f t="shared" si="13"/>
        <v/>
      </c>
      <c r="K170" s="14"/>
      <c r="L170" t="str">
        <f t="shared" si="14"/>
        <v/>
      </c>
    </row>
    <row r="171" spans="1:12">
      <c r="A171" s="5">
        <v>170</v>
      </c>
      <c r="B171" s="6" t="s">
        <v>17</v>
      </c>
      <c r="C171" s="6" t="s">
        <v>48</v>
      </c>
      <c r="D171" s="4" t="str">
        <f t="shared" si="10"/>
        <v>その他の神経上皮腫瘍</v>
      </c>
      <c r="E171" s="6" t="s">
        <v>109</v>
      </c>
      <c r="F171" s="13" t="str">
        <f t="shared" si="11"/>
        <v>線維形成性乳児神経節膠腫</v>
      </c>
      <c r="G171" s="14"/>
      <c r="H171" s="13" t="str">
        <f t="shared" si="12"/>
        <v/>
      </c>
      <c r="I171" s="14"/>
      <c r="J171" s="13" t="str">
        <f t="shared" si="13"/>
        <v/>
      </c>
      <c r="K171" s="14"/>
      <c r="L171" t="str">
        <f t="shared" si="14"/>
        <v/>
      </c>
    </row>
    <row r="172" spans="1:12">
      <c r="A172" s="5">
        <v>171</v>
      </c>
      <c r="B172" s="6" t="s">
        <v>17</v>
      </c>
      <c r="C172" s="6" t="s">
        <v>48</v>
      </c>
      <c r="D172" s="4" t="str">
        <f t="shared" si="10"/>
        <v>その他の神経上皮腫瘍</v>
      </c>
      <c r="E172" s="6" t="s">
        <v>110</v>
      </c>
      <c r="F172" s="13" t="str">
        <f t="shared" si="11"/>
        <v>異形成性小脳神経節細胞腫/レーミッテ・ダクロス病</v>
      </c>
      <c r="G172" s="14"/>
      <c r="H172" s="13" t="str">
        <f t="shared" si="12"/>
        <v/>
      </c>
      <c r="I172" s="14"/>
      <c r="J172" s="13" t="str">
        <f t="shared" si="13"/>
        <v/>
      </c>
      <c r="K172" s="14"/>
      <c r="L172" t="str">
        <f t="shared" si="14"/>
        <v/>
      </c>
    </row>
    <row r="173" spans="1:12">
      <c r="A173" s="5">
        <v>172</v>
      </c>
      <c r="B173" s="6" t="s">
        <v>17</v>
      </c>
      <c r="C173" s="6" t="s">
        <v>48</v>
      </c>
      <c r="D173" s="4" t="str">
        <f t="shared" si="10"/>
        <v>その他の神経上皮腫瘍</v>
      </c>
      <c r="E173" s="6" t="s">
        <v>111</v>
      </c>
      <c r="F173" s="13" t="str">
        <f t="shared" si="11"/>
        <v>脳室外神経細胞腫</v>
      </c>
      <c r="G173" s="14"/>
      <c r="H173" s="13" t="str">
        <f t="shared" si="12"/>
        <v/>
      </c>
      <c r="I173" s="14"/>
      <c r="J173" s="13" t="str">
        <f t="shared" si="13"/>
        <v/>
      </c>
      <c r="K173" s="14"/>
      <c r="L173" t="str">
        <f t="shared" si="14"/>
        <v/>
      </c>
    </row>
    <row r="174" spans="1:12">
      <c r="A174" s="5">
        <v>173</v>
      </c>
      <c r="B174" s="6" t="s">
        <v>17</v>
      </c>
      <c r="C174" s="6" t="s">
        <v>48</v>
      </c>
      <c r="D174" s="4" t="str">
        <f t="shared" si="10"/>
        <v>その他の神経上皮腫瘍</v>
      </c>
      <c r="E174" s="6" t="s">
        <v>112</v>
      </c>
      <c r="F174" s="13" t="str">
        <f t="shared" si="11"/>
        <v>乳頭状グリア神経細胞性腫瘍</v>
      </c>
      <c r="G174" s="14"/>
      <c r="H174" s="13" t="str">
        <f t="shared" si="12"/>
        <v/>
      </c>
      <c r="I174" s="14"/>
      <c r="J174" s="13" t="str">
        <f t="shared" si="13"/>
        <v/>
      </c>
      <c r="K174" s="14"/>
      <c r="L174" t="str">
        <f t="shared" si="14"/>
        <v/>
      </c>
    </row>
    <row r="175" spans="1:12">
      <c r="A175" s="5">
        <v>174</v>
      </c>
      <c r="B175" s="6" t="s">
        <v>17</v>
      </c>
      <c r="C175" s="6" t="s">
        <v>48</v>
      </c>
      <c r="D175" s="4" t="str">
        <f t="shared" si="10"/>
        <v>その他の神経上皮腫瘍</v>
      </c>
      <c r="E175" s="6" t="s">
        <v>113</v>
      </c>
      <c r="F175" s="13" t="str">
        <f t="shared" si="11"/>
        <v>第4脳室ロゼット形成性グリア神経細胞腫瘍</v>
      </c>
      <c r="G175" s="14"/>
      <c r="H175" s="13" t="str">
        <f t="shared" si="12"/>
        <v/>
      </c>
      <c r="I175" s="14"/>
      <c r="J175" s="13" t="str">
        <f t="shared" si="13"/>
        <v/>
      </c>
      <c r="K175" s="14"/>
      <c r="L175" t="str">
        <f t="shared" si="14"/>
        <v/>
      </c>
    </row>
    <row r="176" spans="1:12">
      <c r="A176" s="5">
        <v>175</v>
      </c>
      <c r="B176" s="6" t="s">
        <v>17</v>
      </c>
      <c r="C176" s="6" t="s">
        <v>2502</v>
      </c>
      <c r="D176" s="4" t="str">
        <f t="shared" si="10"/>
        <v>松果体部腫瘍</v>
      </c>
      <c r="E176" s="6" t="s">
        <v>114</v>
      </c>
      <c r="F176" s="13" t="str">
        <f t="shared" si="11"/>
        <v>松果体部乳頭状腫瘍</v>
      </c>
      <c r="G176" s="14"/>
      <c r="H176" s="13" t="str">
        <f t="shared" si="12"/>
        <v/>
      </c>
      <c r="I176" s="14"/>
      <c r="J176" s="13" t="str">
        <f t="shared" si="13"/>
        <v/>
      </c>
      <c r="K176" s="14"/>
      <c r="L176" t="str">
        <f t="shared" si="14"/>
        <v/>
      </c>
    </row>
    <row r="177" spans="1:12">
      <c r="A177" s="5">
        <v>176</v>
      </c>
      <c r="B177" s="6" t="s">
        <v>17</v>
      </c>
      <c r="C177" s="6" t="s">
        <v>49</v>
      </c>
      <c r="D177" s="4" t="str">
        <f t="shared" si="10"/>
        <v>松果体部腫瘍</v>
      </c>
      <c r="E177" s="6" t="s">
        <v>115</v>
      </c>
      <c r="F177" s="13" t="str">
        <f t="shared" si="11"/>
        <v>中間型松果体実質腫瘍</v>
      </c>
      <c r="G177" s="14"/>
      <c r="H177" s="13" t="str">
        <f t="shared" si="12"/>
        <v/>
      </c>
      <c r="I177" s="14"/>
      <c r="J177" s="13" t="str">
        <f t="shared" si="13"/>
        <v/>
      </c>
      <c r="K177" s="14"/>
      <c r="L177" t="str">
        <f t="shared" si="14"/>
        <v/>
      </c>
    </row>
    <row r="178" spans="1:12">
      <c r="A178" s="5">
        <v>177</v>
      </c>
      <c r="B178" s="6" t="s">
        <v>17</v>
      </c>
      <c r="C178" s="6" t="s">
        <v>49</v>
      </c>
      <c r="D178" s="4" t="str">
        <f t="shared" si="10"/>
        <v>松果体部腫瘍</v>
      </c>
      <c r="E178" s="6" t="s">
        <v>116</v>
      </c>
      <c r="F178" s="13" t="str">
        <f t="shared" si="11"/>
        <v>松果体芽腫</v>
      </c>
      <c r="G178" s="14"/>
      <c r="H178" s="13" t="str">
        <f t="shared" si="12"/>
        <v/>
      </c>
      <c r="I178" s="14"/>
      <c r="J178" s="13" t="str">
        <f t="shared" si="13"/>
        <v/>
      </c>
      <c r="K178" s="14"/>
      <c r="L178" t="str">
        <f t="shared" si="14"/>
        <v/>
      </c>
    </row>
    <row r="179" spans="1:12">
      <c r="A179" s="5">
        <v>178</v>
      </c>
      <c r="B179" s="6" t="s">
        <v>17</v>
      </c>
      <c r="C179" s="6" t="s">
        <v>49</v>
      </c>
      <c r="D179" s="4" t="str">
        <f t="shared" si="10"/>
        <v>松果体部腫瘍</v>
      </c>
      <c r="E179" s="6" t="s">
        <v>117</v>
      </c>
      <c r="F179" s="13" t="str">
        <f t="shared" si="11"/>
        <v>松果体細胞腫</v>
      </c>
      <c r="G179" s="14"/>
      <c r="H179" s="13" t="str">
        <f t="shared" si="12"/>
        <v/>
      </c>
      <c r="I179" s="14"/>
      <c r="J179" s="13" t="str">
        <f t="shared" si="13"/>
        <v/>
      </c>
      <c r="K179" s="14"/>
      <c r="L179" t="str">
        <f t="shared" si="14"/>
        <v/>
      </c>
    </row>
    <row r="180" spans="1:12">
      <c r="A180" s="5">
        <v>179</v>
      </c>
      <c r="B180" s="6" t="s">
        <v>17</v>
      </c>
      <c r="C180" s="6" t="s">
        <v>2504</v>
      </c>
      <c r="D180" s="4" t="str">
        <f t="shared" si="10"/>
        <v>原発性中枢神経系メラニン細胞性腫瘍</v>
      </c>
      <c r="E180" s="6" t="s">
        <v>118</v>
      </c>
      <c r="F180" s="13" t="str">
        <f t="shared" si="11"/>
        <v>メラニン細胞腫</v>
      </c>
      <c r="G180" s="14"/>
      <c r="H180" s="13" t="str">
        <f t="shared" si="12"/>
        <v/>
      </c>
      <c r="I180" s="14"/>
      <c r="J180" s="13" t="str">
        <f t="shared" si="13"/>
        <v/>
      </c>
      <c r="K180" s="14"/>
      <c r="L180" t="str">
        <f t="shared" si="14"/>
        <v/>
      </c>
    </row>
    <row r="181" spans="1:12">
      <c r="A181" s="5">
        <v>180</v>
      </c>
      <c r="B181" s="6" t="s">
        <v>17</v>
      </c>
      <c r="C181" s="6" t="s">
        <v>50</v>
      </c>
      <c r="D181" s="4" t="str">
        <f>RIGHT(C181,LEN(C181)-FIND("_",C181))</f>
        <v>原発性中枢神経系メラニン細胞性腫瘍</v>
      </c>
      <c r="E181" s="6" t="s">
        <v>119</v>
      </c>
      <c r="F181" s="13" t="str">
        <f t="shared" si="11"/>
        <v>原発性中枢神経系黒色腫</v>
      </c>
      <c r="G181" s="14"/>
      <c r="H181" s="13" t="str">
        <f t="shared" si="12"/>
        <v/>
      </c>
      <c r="I181" s="14"/>
      <c r="J181" s="13" t="str">
        <f t="shared" si="13"/>
        <v/>
      </c>
      <c r="K181" s="14"/>
      <c r="L181" t="str">
        <f t="shared" si="14"/>
        <v/>
      </c>
    </row>
    <row r="182" spans="1:12">
      <c r="A182" s="5">
        <v>181</v>
      </c>
      <c r="B182" s="6" t="s">
        <v>17</v>
      </c>
      <c r="C182" s="6" t="s">
        <v>2506</v>
      </c>
      <c r="D182" s="4" t="str">
        <f t="shared" si="10"/>
        <v>トルコ鞍部腫瘍</v>
      </c>
      <c r="E182" s="18" t="s">
        <v>120</v>
      </c>
      <c r="F182" s="13" t="str">
        <f t="shared" si="11"/>
        <v>異型下垂体腺腫</v>
      </c>
      <c r="G182" s="14"/>
      <c r="H182" s="13" t="str">
        <f t="shared" si="12"/>
        <v/>
      </c>
      <c r="I182" s="14"/>
      <c r="J182" s="13" t="str">
        <f t="shared" si="13"/>
        <v/>
      </c>
      <c r="K182" s="14"/>
      <c r="L182" t="str">
        <f t="shared" si="14"/>
        <v/>
      </c>
    </row>
    <row r="183" spans="1:12">
      <c r="A183" s="5">
        <v>182</v>
      </c>
      <c r="B183" s="6" t="s">
        <v>17</v>
      </c>
      <c r="C183" s="6" t="s">
        <v>51</v>
      </c>
      <c r="D183" s="4" t="str">
        <f t="shared" si="10"/>
        <v>トルコ鞍部腫瘍</v>
      </c>
      <c r="E183" s="6" t="s">
        <v>121</v>
      </c>
      <c r="F183" s="13" t="str">
        <f t="shared" si="11"/>
        <v>エナメル上皮腫型頭蓋咽頭腫</v>
      </c>
      <c r="G183" s="14"/>
      <c r="H183" s="13" t="str">
        <f t="shared" si="12"/>
        <v/>
      </c>
      <c r="I183" s="14"/>
      <c r="J183" s="13" t="str">
        <f t="shared" si="13"/>
        <v/>
      </c>
      <c r="K183" s="14"/>
      <c r="L183" t="str">
        <f t="shared" si="14"/>
        <v/>
      </c>
    </row>
    <row r="184" spans="1:12">
      <c r="A184" s="5">
        <v>183</v>
      </c>
      <c r="B184" s="6" t="s">
        <v>17</v>
      </c>
      <c r="C184" s="6" t="s">
        <v>51</v>
      </c>
      <c r="D184" s="4" t="str">
        <f t="shared" si="10"/>
        <v>トルコ鞍部腫瘍</v>
      </c>
      <c r="E184" s="6" t="s">
        <v>122</v>
      </c>
      <c r="F184" s="13" t="str">
        <f t="shared" si="11"/>
        <v>乳頭型頭蓋咽頭腫</v>
      </c>
      <c r="G184" s="14"/>
      <c r="H184" s="13" t="str">
        <f t="shared" si="12"/>
        <v/>
      </c>
      <c r="I184" s="14"/>
      <c r="J184" s="13" t="str">
        <f t="shared" si="13"/>
        <v/>
      </c>
      <c r="K184" s="14"/>
      <c r="L184" t="str">
        <f t="shared" si="14"/>
        <v/>
      </c>
    </row>
    <row r="185" spans="1:12">
      <c r="A185" s="5">
        <v>184</v>
      </c>
      <c r="B185" s="6" t="s">
        <v>17</v>
      </c>
      <c r="C185" s="6" t="s">
        <v>51</v>
      </c>
      <c r="D185" s="4" t="str">
        <f t="shared" si="10"/>
        <v>トルコ鞍部腫瘍</v>
      </c>
      <c r="E185" s="6" t="s">
        <v>123</v>
      </c>
      <c r="F185" s="13" t="str">
        <f t="shared" si="11"/>
        <v>顆粒細胞腫</v>
      </c>
      <c r="G185" s="14"/>
      <c r="H185" s="13" t="str">
        <f t="shared" si="12"/>
        <v/>
      </c>
      <c r="I185" s="14"/>
      <c r="J185" s="13" t="str">
        <f t="shared" si="13"/>
        <v/>
      </c>
      <c r="K185" s="14"/>
      <c r="L185" t="str">
        <f t="shared" si="14"/>
        <v/>
      </c>
    </row>
    <row r="186" spans="1:12">
      <c r="A186" s="5">
        <v>185</v>
      </c>
      <c r="B186" s="6" t="s">
        <v>17</v>
      </c>
      <c r="C186" s="6" t="s">
        <v>51</v>
      </c>
      <c r="D186" s="4" t="str">
        <f t="shared" si="10"/>
        <v>トルコ鞍部腫瘍</v>
      </c>
      <c r="E186" s="6" t="s">
        <v>124</v>
      </c>
      <c r="F186" s="13" t="str">
        <f t="shared" si="11"/>
        <v>下垂体細胞腫</v>
      </c>
      <c r="G186" s="14"/>
      <c r="H186" s="13" t="str">
        <f t="shared" si="12"/>
        <v/>
      </c>
      <c r="I186" s="14"/>
      <c r="J186" s="13" t="str">
        <f t="shared" si="13"/>
        <v/>
      </c>
      <c r="K186" s="14"/>
      <c r="L186" t="str">
        <f t="shared" si="14"/>
        <v/>
      </c>
    </row>
    <row r="187" spans="1:12">
      <c r="A187" s="5">
        <v>186</v>
      </c>
      <c r="B187" s="6" t="s">
        <v>17</v>
      </c>
      <c r="C187" s="6" t="s">
        <v>51</v>
      </c>
      <c r="D187" s="4" t="str">
        <f t="shared" si="10"/>
        <v>トルコ鞍部腫瘍</v>
      </c>
      <c r="E187" s="6" t="s">
        <v>125</v>
      </c>
      <c r="F187" s="13" t="str">
        <f t="shared" si="11"/>
        <v>下垂体腺腫</v>
      </c>
      <c r="G187" s="14"/>
      <c r="H187" s="13" t="str">
        <f t="shared" si="12"/>
        <v/>
      </c>
      <c r="I187" s="14"/>
      <c r="J187" s="13" t="str">
        <f t="shared" si="13"/>
        <v/>
      </c>
      <c r="K187" s="14"/>
      <c r="L187" t="str">
        <f t="shared" si="14"/>
        <v/>
      </c>
    </row>
    <row r="188" spans="1:12">
      <c r="A188" s="5">
        <v>187</v>
      </c>
      <c r="B188" s="6" t="s">
        <v>17</v>
      </c>
      <c r="C188" s="6" t="s">
        <v>51</v>
      </c>
      <c r="D188" s="4" t="str">
        <f t="shared" si="10"/>
        <v>トルコ鞍部腫瘍</v>
      </c>
      <c r="E188" s="6" t="s">
        <v>126</v>
      </c>
      <c r="F188" s="13" t="str">
        <f t="shared" si="11"/>
        <v>下垂体癌</v>
      </c>
      <c r="G188" s="14"/>
      <c r="H188" s="13" t="str">
        <f t="shared" si="12"/>
        <v/>
      </c>
      <c r="I188" s="14"/>
      <c r="J188" s="13" t="str">
        <f t="shared" si="13"/>
        <v/>
      </c>
      <c r="K188" s="14"/>
      <c r="L188" t="str">
        <f t="shared" si="14"/>
        <v/>
      </c>
    </row>
    <row r="189" spans="1:12" ht="18.600000000000001" thickBot="1">
      <c r="A189" s="11">
        <v>188</v>
      </c>
      <c r="B189" s="12" t="s">
        <v>17</v>
      </c>
      <c r="C189" s="12" t="s">
        <v>51</v>
      </c>
      <c r="D189" s="4" t="str">
        <f t="shared" si="10"/>
        <v>トルコ鞍部腫瘍</v>
      </c>
      <c r="E189" s="12" t="s">
        <v>127</v>
      </c>
      <c r="F189" s="13" t="str">
        <f t="shared" si="11"/>
        <v>腺下垂体紡錘形細胞オンコサイトーマ</v>
      </c>
      <c r="G189" s="17"/>
      <c r="H189" s="13" t="str">
        <f t="shared" si="12"/>
        <v/>
      </c>
      <c r="I189" s="17"/>
      <c r="J189" s="13" t="str">
        <f t="shared" si="13"/>
        <v/>
      </c>
      <c r="K189" s="17"/>
      <c r="L189" t="str">
        <f t="shared" si="14"/>
        <v/>
      </c>
    </row>
    <row r="190" spans="1:12">
      <c r="A190" s="3">
        <v>189</v>
      </c>
      <c r="B190" s="4" t="s">
        <v>18</v>
      </c>
      <c r="C190" s="4" t="s">
        <v>463</v>
      </c>
      <c r="D190" s="4" t="str">
        <f t="shared" si="10"/>
        <v>子宮頸部腺癌</v>
      </c>
      <c r="E190" s="4" t="s">
        <v>476</v>
      </c>
      <c r="F190" s="13" t="str">
        <f t="shared" si="11"/>
        <v>子宮頸部明細胞癌</v>
      </c>
      <c r="G190" s="13"/>
      <c r="H190" s="13" t="str">
        <f t="shared" si="12"/>
        <v/>
      </c>
      <c r="I190" s="13"/>
      <c r="J190" s="13" t="str">
        <f t="shared" si="13"/>
        <v/>
      </c>
      <c r="K190" s="13"/>
      <c r="L190" t="str">
        <f t="shared" si="14"/>
        <v/>
      </c>
    </row>
    <row r="191" spans="1:12">
      <c r="A191" s="5">
        <v>190</v>
      </c>
      <c r="B191" s="6" t="s">
        <v>18</v>
      </c>
      <c r="C191" s="6" t="s">
        <v>463</v>
      </c>
      <c r="D191" s="4" t="str">
        <f t="shared" si="10"/>
        <v>子宮頸部腺癌</v>
      </c>
      <c r="E191" s="6" t="s">
        <v>477</v>
      </c>
      <c r="F191" s="13" t="str">
        <f t="shared" si="11"/>
        <v>子宮頸部子宮内膜癌</v>
      </c>
      <c r="G191" s="14"/>
      <c r="H191" s="13" t="str">
        <f t="shared" si="12"/>
        <v/>
      </c>
      <c r="I191" s="14"/>
      <c r="J191" s="13" t="str">
        <f t="shared" si="13"/>
        <v/>
      </c>
      <c r="K191" s="14"/>
      <c r="L191" t="str">
        <f t="shared" si="14"/>
        <v/>
      </c>
    </row>
    <row r="192" spans="1:12">
      <c r="A192" s="5">
        <v>191</v>
      </c>
      <c r="B192" s="6" t="s">
        <v>18</v>
      </c>
      <c r="C192" s="6" t="s">
        <v>463</v>
      </c>
      <c r="D192" s="4" t="str">
        <f t="shared" si="10"/>
        <v>子宮頸部腺癌</v>
      </c>
      <c r="E192" s="6" t="s">
        <v>478</v>
      </c>
      <c r="F192" s="13" t="str">
        <f t="shared" si="11"/>
        <v>子宮頸部漿液性癌</v>
      </c>
      <c r="G192" s="14"/>
      <c r="H192" s="13" t="str">
        <f t="shared" si="12"/>
        <v/>
      </c>
      <c r="I192" s="14"/>
      <c r="J192" s="13" t="str">
        <f t="shared" si="13"/>
        <v/>
      </c>
      <c r="K192" s="14"/>
      <c r="L192" t="str">
        <f t="shared" si="14"/>
        <v/>
      </c>
    </row>
    <row r="193" spans="1:12">
      <c r="A193" s="5">
        <v>192</v>
      </c>
      <c r="B193" s="6" t="s">
        <v>18</v>
      </c>
      <c r="C193" s="6" t="s">
        <v>463</v>
      </c>
      <c r="D193" s="4" t="str">
        <f t="shared" si="10"/>
        <v>子宮頸部腺癌</v>
      </c>
      <c r="E193" s="6" t="s">
        <v>479</v>
      </c>
      <c r="F193" s="13" t="str">
        <f t="shared" si="11"/>
        <v>子宮内頸部腺癌</v>
      </c>
      <c r="G193" s="14"/>
      <c r="H193" s="13" t="str">
        <f t="shared" si="12"/>
        <v/>
      </c>
      <c r="I193" s="14"/>
      <c r="J193" s="13" t="str">
        <f t="shared" si="13"/>
        <v/>
      </c>
      <c r="K193" s="14"/>
      <c r="L193" t="str">
        <f t="shared" si="14"/>
        <v/>
      </c>
    </row>
    <row r="194" spans="1:12">
      <c r="A194" s="5">
        <v>193</v>
      </c>
      <c r="B194" s="6" t="s">
        <v>18</v>
      </c>
      <c r="C194" s="6" t="s">
        <v>463</v>
      </c>
      <c r="D194" s="4" t="str">
        <f t="shared" si="10"/>
        <v>子宮頸部腺癌</v>
      </c>
      <c r="E194" s="6" t="s">
        <v>480</v>
      </c>
      <c r="F194" s="13" t="str">
        <f t="shared" si="11"/>
        <v>子宮頸部中腎癌</v>
      </c>
      <c r="G194" s="14"/>
      <c r="H194" s="13" t="str">
        <f t="shared" si="12"/>
        <v/>
      </c>
      <c r="I194" s="14"/>
      <c r="J194" s="13" t="str">
        <f t="shared" si="13"/>
        <v/>
      </c>
      <c r="K194" s="14"/>
      <c r="L194" t="str">
        <f t="shared" si="14"/>
        <v/>
      </c>
    </row>
    <row r="195" spans="1:12">
      <c r="A195" s="5">
        <v>194</v>
      </c>
      <c r="B195" s="6" t="s">
        <v>18</v>
      </c>
      <c r="C195" s="6" t="s">
        <v>463</v>
      </c>
      <c r="D195" s="4" t="str">
        <f t="shared" ref="D195:D258" si="15">RIGHT(C195,LEN(C195)-FIND("_",C195))</f>
        <v>子宮頸部腺癌</v>
      </c>
      <c r="E195" s="6" t="s">
        <v>481</v>
      </c>
      <c r="F195" s="13" t="str">
        <f t="shared" ref="F195:F258" si="16">IF(E195="","",RIGHT(E195,LEN(E195)-FIND("_",E195)))</f>
        <v>子宮頸部粘液癌</v>
      </c>
      <c r="G195" s="6" t="s">
        <v>483</v>
      </c>
      <c r="H195" s="13" t="str">
        <f t="shared" ref="H195:H258" si="17">IF(G195="","",RIGHT(G195,LEN(G195)-FIND("_",G195)))</f>
        <v>子宮頸部胃型粘液癌</v>
      </c>
      <c r="I195" s="14"/>
      <c r="J195" s="13" t="str">
        <f t="shared" ref="J195:J258" si="18">IF(I195="","",RIGHT(I195,LEN(I195)-FIND("_",I195)))</f>
        <v/>
      </c>
      <c r="K195" s="14"/>
      <c r="L195" t="str">
        <f t="shared" ref="L195:L258" si="19">IF(K195="","",RIGHT(K195,LEN(K195)-FIND("_",K195)))</f>
        <v/>
      </c>
    </row>
    <row r="196" spans="1:12">
      <c r="A196" s="5">
        <v>195</v>
      </c>
      <c r="B196" s="6" t="s">
        <v>18</v>
      </c>
      <c r="C196" s="6" t="s">
        <v>463</v>
      </c>
      <c r="D196" s="4" t="str">
        <f t="shared" si="15"/>
        <v>子宮頸部腺癌</v>
      </c>
      <c r="E196" s="6" t="s">
        <v>481</v>
      </c>
      <c r="F196" s="13" t="str">
        <f t="shared" si="16"/>
        <v>子宮頸部粘液癌</v>
      </c>
      <c r="G196" s="6" t="s">
        <v>484</v>
      </c>
      <c r="H196" s="13" t="str">
        <f t="shared" si="17"/>
        <v>子宮頸部腸型粘液癌</v>
      </c>
      <c r="I196" s="14"/>
      <c r="J196" s="13" t="str">
        <f t="shared" si="18"/>
        <v/>
      </c>
      <c r="K196" s="14"/>
      <c r="L196" t="str">
        <f t="shared" si="19"/>
        <v/>
      </c>
    </row>
    <row r="197" spans="1:12">
      <c r="A197" s="5">
        <v>196</v>
      </c>
      <c r="B197" s="6" t="s">
        <v>18</v>
      </c>
      <c r="C197" s="6" t="s">
        <v>463</v>
      </c>
      <c r="D197" s="4" t="str">
        <f t="shared" si="15"/>
        <v>子宮頸部腺癌</v>
      </c>
      <c r="E197" s="6" t="s">
        <v>481</v>
      </c>
      <c r="F197" s="13" t="str">
        <f t="shared" si="16"/>
        <v>子宮頸部粘液癌</v>
      </c>
      <c r="G197" s="6" t="s">
        <v>485</v>
      </c>
      <c r="H197" s="13" t="str">
        <f t="shared" si="17"/>
        <v>子宮頸部印環細胞粘液癌</v>
      </c>
      <c r="I197" s="14"/>
      <c r="J197" s="13" t="str">
        <f t="shared" si="18"/>
        <v/>
      </c>
      <c r="K197" s="14"/>
      <c r="L197" t="str">
        <f t="shared" si="19"/>
        <v/>
      </c>
    </row>
    <row r="198" spans="1:12">
      <c r="A198" s="5">
        <v>197</v>
      </c>
      <c r="B198" s="6" t="s">
        <v>18</v>
      </c>
      <c r="C198" s="6" t="s">
        <v>463</v>
      </c>
      <c r="D198" s="4" t="str">
        <f t="shared" si="15"/>
        <v>子宮頸部腺癌</v>
      </c>
      <c r="E198" s="6" t="s">
        <v>482</v>
      </c>
      <c r="F198" s="13" t="str">
        <f t="shared" si="16"/>
        <v>子宮頸部絨毛腺管癌</v>
      </c>
      <c r="G198" s="14"/>
      <c r="H198" s="13" t="str">
        <f t="shared" si="17"/>
        <v/>
      </c>
      <c r="I198" s="14"/>
      <c r="J198" s="13" t="str">
        <f t="shared" si="18"/>
        <v/>
      </c>
      <c r="K198" s="14"/>
      <c r="L198" t="str">
        <f t="shared" si="19"/>
        <v/>
      </c>
    </row>
    <row r="199" spans="1:12">
      <c r="A199" s="5">
        <v>198</v>
      </c>
      <c r="B199" s="6" t="s">
        <v>18</v>
      </c>
      <c r="C199" s="6" t="s">
        <v>464</v>
      </c>
      <c r="D199" s="4" t="str">
        <f t="shared" si="15"/>
        <v>子宮頸上皮内腺癌</v>
      </c>
      <c r="E199" s="14"/>
      <c r="F199" s="13" t="str">
        <f t="shared" si="16"/>
        <v/>
      </c>
      <c r="G199" s="14"/>
      <c r="H199" s="13" t="str">
        <f t="shared" si="17"/>
        <v/>
      </c>
      <c r="I199" s="14"/>
      <c r="J199" s="13" t="str">
        <f t="shared" si="18"/>
        <v/>
      </c>
      <c r="K199" s="14"/>
      <c r="L199" t="str">
        <f t="shared" si="19"/>
        <v/>
      </c>
    </row>
    <row r="200" spans="1:12">
      <c r="A200" s="5">
        <v>199</v>
      </c>
      <c r="B200" s="6" t="s">
        <v>18</v>
      </c>
      <c r="C200" s="6" t="s">
        <v>465</v>
      </c>
      <c r="D200" s="4" t="str">
        <f t="shared" si="15"/>
        <v>子宮頸部腺様基底細胞癌</v>
      </c>
      <c r="E200" s="14"/>
      <c r="F200" s="13" t="str">
        <f t="shared" si="16"/>
        <v/>
      </c>
      <c r="G200" s="14"/>
      <c r="H200" s="13" t="str">
        <f t="shared" si="17"/>
        <v/>
      </c>
      <c r="I200" s="14"/>
      <c r="J200" s="13" t="str">
        <f t="shared" si="18"/>
        <v/>
      </c>
      <c r="K200" s="14"/>
      <c r="L200" t="str">
        <f t="shared" si="19"/>
        <v/>
      </c>
    </row>
    <row r="201" spans="1:12">
      <c r="A201" s="5">
        <v>200</v>
      </c>
      <c r="B201" s="6" t="s">
        <v>18</v>
      </c>
      <c r="C201" s="6" t="s">
        <v>466</v>
      </c>
      <c r="D201" s="4" t="str">
        <f t="shared" si="15"/>
        <v>腺様嚢胞癌（子宮頸部）</v>
      </c>
      <c r="E201" s="14"/>
      <c r="F201" s="13" t="str">
        <f t="shared" si="16"/>
        <v/>
      </c>
      <c r="G201" s="14"/>
      <c r="H201" s="13" t="str">
        <f t="shared" si="17"/>
        <v/>
      </c>
      <c r="I201" s="14"/>
      <c r="J201" s="13" t="str">
        <f t="shared" si="18"/>
        <v/>
      </c>
      <c r="K201" s="14"/>
      <c r="L201" t="str">
        <f t="shared" si="19"/>
        <v/>
      </c>
    </row>
    <row r="202" spans="1:12">
      <c r="A202" s="5">
        <v>201</v>
      </c>
      <c r="B202" s="6" t="s">
        <v>18</v>
      </c>
      <c r="C202" s="6" t="s">
        <v>467</v>
      </c>
      <c r="D202" s="4" t="str">
        <f t="shared" si="15"/>
        <v>子宮頸部腺扁平上皮癌</v>
      </c>
      <c r="E202" s="14"/>
      <c r="F202" s="13" t="str">
        <f t="shared" si="16"/>
        <v/>
      </c>
      <c r="G202" s="14"/>
      <c r="H202" s="13" t="str">
        <f t="shared" si="17"/>
        <v/>
      </c>
      <c r="I202" s="14"/>
      <c r="J202" s="13" t="str">
        <f t="shared" si="18"/>
        <v/>
      </c>
      <c r="K202" s="14"/>
      <c r="L202" t="str">
        <f t="shared" si="19"/>
        <v/>
      </c>
    </row>
    <row r="203" spans="1:12">
      <c r="A203" s="5">
        <v>202</v>
      </c>
      <c r="B203" s="6" t="s">
        <v>18</v>
      </c>
      <c r="C203" s="6" t="s">
        <v>468</v>
      </c>
      <c r="D203" s="4" t="str">
        <f t="shared" si="15"/>
        <v>子宮頸部平滑筋肉腫</v>
      </c>
      <c r="E203" s="14"/>
      <c r="F203" s="13" t="str">
        <f t="shared" si="16"/>
        <v/>
      </c>
      <c r="G203" s="14"/>
      <c r="H203" s="13" t="str">
        <f t="shared" si="17"/>
        <v/>
      </c>
      <c r="I203" s="14"/>
      <c r="J203" s="13" t="str">
        <f t="shared" si="18"/>
        <v/>
      </c>
      <c r="K203" s="14"/>
      <c r="L203" t="str">
        <f t="shared" si="19"/>
        <v/>
      </c>
    </row>
    <row r="204" spans="1:12">
      <c r="A204" s="5">
        <v>203</v>
      </c>
      <c r="B204" s="6" t="s">
        <v>18</v>
      </c>
      <c r="C204" s="6" t="s">
        <v>469</v>
      </c>
      <c r="D204" s="4" t="str">
        <f t="shared" si="15"/>
        <v>子宮頸部神経内分泌腫瘍</v>
      </c>
      <c r="E204" s="14"/>
      <c r="F204" s="13" t="str">
        <f t="shared" si="16"/>
        <v/>
      </c>
      <c r="G204" s="14"/>
      <c r="H204" s="13" t="str">
        <f t="shared" si="17"/>
        <v/>
      </c>
      <c r="I204" s="14"/>
      <c r="J204" s="13" t="str">
        <f t="shared" si="18"/>
        <v/>
      </c>
      <c r="K204" s="14"/>
      <c r="L204" t="str">
        <f t="shared" si="19"/>
        <v/>
      </c>
    </row>
    <row r="205" spans="1:12">
      <c r="A205" s="5">
        <v>204</v>
      </c>
      <c r="B205" s="6" t="s">
        <v>18</v>
      </c>
      <c r="C205" s="18" t="s">
        <v>470</v>
      </c>
      <c r="D205" s="4" t="str">
        <f t="shared" si="15"/>
        <v>子宮頸部横紋筋肉腫</v>
      </c>
      <c r="E205" s="14"/>
      <c r="F205" s="13" t="str">
        <f t="shared" si="16"/>
        <v/>
      </c>
      <c r="G205" s="14"/>
      <c r="H205" s="13" t="str">
        <f t="shared" si="17"/>
        <v/>
      </c>
      <c r="I205" s="14"/>
      <c r="J205" s="13" t="str">
        <f t="shared" si="18"/>
        <v/>
      </c>
      <c r="K205" s="14"/>
      <c r="L205" t="str">
        <f t="shared" si="19"/>
        <v/>
      </c>
    </row>
    <row r="206" spans="1:12">
      <c r="A206" s="5">
        <v>205</v>
      </c>
      <c r="B206" s="6" t="s">
        <v>18</v>
      </c>
      <c r="C206" s="6" t="s">
        <v>471</v>
      </c>
      <c r="D206" s="4" t="str">
        <f t="shared" si="15"/>
        <v>子宮頸部扁平上皮癌</v>
      </c>
      <c r="E206" s="14"/>
      <c r="F206" s="13" t="str">
        <f t="shared" si="16"/>
        <v/>
      </c>
      <c r="G206" s="14"/>
      <c r="H206" s="13" t="str">
        <f t="shared" si="17"/>
        <v/>
      </c>
      <c r="I206" s="14"/>
      <c r="J206" s="13" t="str">
        <f t="shared" si="18"/>
        <v/>
      </c>
      <c r="K206" s="14"/>
      <c r="L206" t="str">
        <f t="shared" si="19"/>
        <v/>
      </c>
    </row>
    <row r="207" spans="1:12">
      <c r="A207" s="5">
        <v>206</v>
      </c>
      <c r="B207" s="6" t="s">
        <v>18</v>
      </c>
      <c r="C207" s="6" t="s">
        <v>472</v>
      </c>
      <c r="D207" s="4" t="str">
        <f t="shared" si="15"/>
        <v>子宮頸部すりガラス細胞癌</v>
      </c>
      <c r="E207" s="14"/>
      <c r="F207" s="13" t="str">
        <f t="shared" si="16"/>
        <v/>
      </c>
      <c r="G207" s="14"/>
      <c r="H207" s="13" t="str">
        <f t="shared" si="17"/>
        <v/>
      </c>
      <c r="I207" s="14"/>
      <c r="J207" s="13" t="str">
        <f t="shared" si="18"/>
        <v/>
      </c>
      <c r="K207" s="14"/>
      <c r="L207" t="str">
        <f t="shared" si="19"/>
        <v/>
      </c>
    </row>
    <row r="208" spans="1:12">
      <c r="A208" s="5">
        <v>207</v>
      </c>
      <c r="B208" s="6" t="s">
        <v>18</v>
      </c>
      <c r="C208" s="6" t="s">
        <v>473</v>
      </c>
      <c r="D208" s="4" t="str">
        <f t="shared" si="15"/>
        <v>混合子宮頸癌</v>
      </c>
      <c r="E208" s="14"/>
      <c r="F208" s="13" t="str">
        <f t="shared" si="16"/>
        <v/>
      </c>
      <c r="G208" s="14"/>
      <c r="H208" s="13" t="str">
        <f t="shared" si="17"/>
        <v/>
      </c>
      <c r="I208" s="14"/>
      <c r="J208" s="13" t="str">
        <f t="shared" si="18"/>
        <v/>
      </c>
      <c r="K208" s="14"/>
      <c r="L208" t="str">
        <f t="shared" si="19"/>
        <v/>
      </c>
    </row>
    <row r="209" spans="1:12">
      <c r="A209" s="5">
        <v>208</v>
      </c>
      <c r="B209" s="6" t="s">
        <v>18</v>
      </c>
      <c r="C209" s="6" t="s">
        <v>474</v>
      </c>
      <c r="D209" s="4" t="str">
        <f t="shared" si="15"/>
        <v>子宮頸部小細胞癌</v>
      </c>
      <c r="E209" s="14"/>
      <c r="F209" s="13" t="str">
        <f t="shared" si="16"/>
        <v/>
      </c>
      <c r="G209" s="14"/>
      <c r="H209" s="13" t="str">
        <f t="shared" si="17"/>
        <v/>
      </c>
      <c r="I209" s="14"/>
      <c r="J209" s="13" t="str">
        <f t="shared" si="18"/>
        <v/>
      </c>
      <c r="K209" s="14"/>
      <c r="L209" t="str">
        <f t="shared" si="19"/>
        <v/>
      </c>
    </row>
    <row r="210" spans="1:12" ht="18.600000000000001" thickBot="1">
      <c r="A210" s="7">
        <v>209</v>
      </c>
      <c r="B210" s="8" t="s">
        <v>18</v>
      </c>
      <c r="C210" s="8" t="s">
        <v>475</v>
      </c>
      <c r="D210" s="4" t="str">
        <f t="shared" si="15"/>
        <v>子宮頸部絨毛腺管状腺癌</v>
      </c>
      <c r="E210" s="15"/>
      <c r="F210" s="13" t="str">
        <f t="shared" si="16"/>
        <v/>
      </c>
      <c r="G210" s="15"/>
      <c r="H210" s="13" t="str">
        <f t="shared" si="17"/>
        <v/>
      </c>
      <c r="I210" s="15"/>
      <c r="J210" s="13" t="str">
        <f t="shared" si="18"/>
        <v/>
      </c>
      <c r="K210" s="15"/>
      <c r="L210" t="str">
        <f t="shared" si="19"/>
        <v/>
      </c>
    </row>
    <row r="211" spans="1:12">
      <c r="A211" s="9">
        <v>210</v>
      </c>
      <c r="B211" s="10" t="s">
        <v>19</v>
      </c>
      <c r="C211" s="10" t="s">
        <v>261</v>
      </c>
      <c r="D211" s="4" t="str">
        <f t="shared" si="15"/>
        <v>食道低分化癌</v>
      </c>
      <c r="E211" s="16"/>
      <c r="F211" s="13" t="str">
        <f t="shared" si="16"/>
        <v/>
      </c>
      <c r="G211" s="16"/>
      <c r="H211" s="13" t="str">
        <f t="shared" si="17"/>
        <v/>
      </c>
      <c r="I211" s="16"/>
      <c r="J211" s="13" t="str">
        <f t="shared" si="18"/>
        <v/>
      </c>
      <c r="K211" s="16"/>
      <c r="L211" t="str">
        <f t="shared" si="19"/>
        <v/>
      </c>
    </row>
    <row r="212" spans="1:12">
      <c r="A212" s="5">
        <v>211</v>
      </c>
      <c r="B212" s="6" t="s">
        <v>19</v>
      </c>
      <c r="C212" s="6" t="s">
        <v>262</v>
      </c>
      <c r="D212" s="4" t="str">
        <f t="shared" si="15"/>
        <v>食道扁平上皮癌</v>
      </c>
      <c r="E212" s="14"/>
      <c r="F212" s="13" t="str">
        <f t="shared" si="16"/>
        <v/>
      </c>
      <c r="G212" s="14"/>
      <c r="H212" s="13" t="str">
        <f t="shared" si="17"/>
        <v/>
      </c>
      <c r="I212" s="14"/>
      <c r="J212" s="13" t="str">
        <f t="shared" si="18"/>
        <v/>
      </c>
      <c r="K212" s="14"/>
      <c r="L212" t="str">
        <f t="shared" si="19"/>
        <v/>
      </c>
    </row>
    <row r="213" spans="1:12">
      <c r="A213" s="5">
        <v>212</v>
      </c>
      <c r="B213" s="6" t="s">
        <v>19</v>
      </c>
      <c r="C213" s="6" t="s">
        <v>263</v>
      </c>
      <c r="D213" s="4" t="str">
        <f t="shared" si="15"/>
        <v>食道胃腺癌</v>
      </c>
      <c r="E213" s="6" t="s">
        <v>267</v>
      </c>
      <c r="F213" s="13" t="str">
        <f t="shared" si="16"/>
        <v>食道胃接合部腺癌</v>
      </c>
      <c r="G213" s="14"/>
      <c r="H213" s="13" t="str">
        <f t="shared" si="17"/>
        <v/>
      </c>
      <c r="I213" s="14"/>
      <c r="J213" s="13" t="str">
        <f t="shared" si="18"/>
        <v/>
      </c>
      <c r="K213" s="14"/>
      <c r="L213" t="str">
        <f t="shared" si="19"/>
        <v/>
      </c>
    </row>
    <row r="214" spans="1:12">
      <c r="A214" s="5">
        <v>213</v>
      </c>
      <c r="B214" s="6" t="s">
        <v>19</v>
      </c>
      <c r="C214" s="6" t="s">
        <v>263</v>
      </c>
      <c r="D214" s="4" t="str">
        <f t="shared" si="15"/>
        <v>食道胃腺癌</v>
      </c>
      <c r="E214" s="6" t="s">
        <v>268</v>
      </c>
      <c r="F214" s="13" t="str">
        <f t="shared" si="16"/>
        <v>腺扁平上皮胃癌</v>
      </c>
      <c r="G214" s="14"/>
      <c r="H214" s="13" t="str">
        <f t="shared" si="17"/>
        <v/>
      </c>
      <c r="I214" s="14"/>
      <c r="J214" s="13" t="str">
        <f t="shared" si="18"/>
        <v/>
      </c>
      <c r="K214" s="14"/>
      <c r="L214" t="str">
        <f t="shared" si="19"/>
        <v/>
      </c>
    </row>
    <row r="215" spans="1:12">
      <c r="A215" s="5">
        <v>214</v>
      </c>
      <c r="B215" s="6" t="s">
        <v>19</v>
      </c>
      <c r="C215" s="6" t="s">
        <v>263</v>
      </c>
      <c r="D215" s="4" t="str">
        <f t="shared" si="15"/>
        <v>食道胃腺癌</v>
      </c>
      <c r="E215" s="6" t="s">
        <v>269</v>
      </c>
      <c r="F215" s="13" t="str">
        <f t="shared" si="16"/>
        <v>食道腺癌</v>
      </c>
      <c r="G215" s="14"/>
      <c r="H215" s="13" t="str">
        <f t="shared" si="17"/>
        <v/>
      </c>
      <c r="I215" s="14"/>
      <c r="J215" s="13" t="str">
        <f t="shared" si="18"/>
        <v/>
      </c>
      <c r="K215" s="14"/>
      <c r="L215" t="str">
        <f t="shared" si="19"/>
        <v/>
      </c>
    </row>
    <row r="216" spans="1:12">
      <c r="A216" s="5">
        <v>215</v>
      </c>
      <c r="B216" s="6" t="s">
        <v>19</v>
      </c>
      <c r="C216" s="6" t="s">
        <v>263</v>
      </c>
      <c r="D216" s="4" t="str">
        <f t="shared" si="15"/>
        <v>食道胃腺癌</v>
      </c>
      <c r="E216" s="6" t="s">
        <v>270</v>
      </c>
      <c r="F216" s="13" t="str">
        <f t="shared" si="16"/>
        <v>残胃癌（腺癌）</v>
      </c>
      <c r="G216" s="14"/>
      <c r="H216" s="13" t="str">
        <f t="shared" si="17"/>
        <v/>
      </c>
      <c r="I216" s="14"/>
      <c r="J216" s="13" t="str">
        <f t="shared" si="18"/>
        <v/>
      </c>
      <c r="K216" s="14"/>
      <c r="L216" t="str">
        <f t="shared" si="19"/>
        <v/>
      </c>
    </row>
    <row r="217" spans="1:12">
      <c r="A217" s="5">
        <v>216</v>
      </c>
      <c r="B217" s="6" t="s">
        <v>19</v>
      </c>
      <c r="C217" s="6" t="s">
        <v>263</v>
      </c>
      <c r="D217" s="4" t="str">
        <f t="shared" si="15"/>
        <v>食道胃腺癌</v>
      </c>
      <c r="E217" s="6" t="s">
        <v>271</v>
      </c>
      <c r="F217" s="13" t="str">
        <f t="shared" si="16"/>
        <v>胃小細胞癌</v>
      </c>
      <c r="G217" s="14"/>
      <c r="H217" s="13" t="str">
        <f t="shared" si="17"/>
        <v/>
      </c>
      <c r="I217" s="14"/>
      <c r="J217" s="13" t="str">
        <f t="shared" si="18"/>
        <v/>
      </c>
      <c r="K217" s="14"/>
      <c r="L217" t="str">
        <f t="shared" si="19"/>
        <v/>
      </c>
    </row>
    <row r="218" spans="1:12">
      <c r="A218" s="5">
        <v>217</v>
      </c>
      <c r="B218" s="6" t="s">
        <v>19</v>
      </c>
      <c r="C218" s="6" t="s">
        <v>263</v>
      </c>
      <c r="D218" s="4" t="str">
        <f t="shared" si="15"/>
        <v>食道胃腺癌</v>
      </c>
      <c r="E218" s="6" t="s">
        <v>272</v>
      </c>
      <c r="F218" s="13" t="str">
        <f t="shared" si="16"/>
        <v>胃腺癌</v>
      </c>
      <c r="G218" s="6" t="s">
        <v>277</v>
      </c>
      <c r="H218" s="13" t="str">
        <f t="shared" si="17"/>
        <v>びまん型胃腺癌</v>
      </c>
      <c r="I218" s="14"/>
      <c r="J218" s="13" t="str">
        <f t="shared" si="18"/>
        <v/>
      </c>
      <c r="K218" s="14"/>
      <c r="L218" t="str">
        <f t="shared" si="19"/>
        <v/>
      </c>
    </row>
    <row r="219" spans="1:12">
      <c r="A219" s="5">
        <v>218</v>
      </c>
      <c r="B219" s="6" t="s">
        <v>19</v>
      </c>
      <c r="C219" s="6" t="s">
        <v>263</v>
      </c>
      <c r="D219" s="4" t="str">
        <f t="shared" si="15"/>
        <v>食道胃腺癌</v>
      </c>
      <c r="E219" s="6" t="s">
        <v>272</v>
      </c>
      <c r="F219" s="13" t="str">
        <f t="shared" si="16"/>
        <v>胃腺癌</v>
      </c>
      <c r="G219" s="6" t="s">
        <v>278</v>
      </c>
      <c r="H219" s="13" t="str">
        <f t="shared" si="17"/>
        <v>腸型胃腺癌</v>
      </c>
      <c r="I219" s="14"/>
      <c r="J219" s="13" t="str">
        <f t="shared" si="18"/>
        <v/>
      </c>
      <c r="K219" s="14"/>
      <c r="L219" t="str">
        <f t="shared" si="19"/>
        <v/>
      </c>
    </row>
    <row r="220" spans="1:12">
      <c r="A220" s="5">
        <v>219</v>
      </c>
      <c r="B220" s="6" t="s">
        <v>19</v>
      </c>
      <c r="C220" s="6" t="s">
        <v>263</v>
      </c>
      <c r="D220" s="4" t="str">
        <f t="shared" si="15"/>
        <v>食道胃腺癌</v>
      </c>
      <c r="E220" s="6" t="s">
        <v>272</v>
      </c>
      <c r="F220" s="13" t="str">
        <f t="shared" si="16"/>
        <v>胃腺癌</v>
      </c>
      <c r="G220" s="6" t="s">
        <v>279</v>
      </c>
      <c r="H220" s="13" t="str">
        <f t="shared" si="17"/>
        <v>粘液性胃腺癌</v>
      </c>
      <c r="I220" s="14"/>
      <c r="J220" s="13" t="str">
        <f t="shared" si="18"/>
        <v/>
      </c>
      <c r="K220" s="14"/>
      <c r="L220" t="str">
        <f t="shared" si="19"/>
        <v/>
      </c>
    </row>
    <row r="221" spans="1:12">
      <c r="A221" s="5">
        <v>220</v>
      </c>
      <c r="B221" s="6" t="s">
        <v>19</v>
      </c>
      <c r="C221" s="6" t="s">
        <v>263</v>
      </c>
      <c r="D221" s="4" t="str">
        <f t="shared" si="15"/>
        <v>食道胃腺癌</v>
      </c>
      <c r="E221" s="6" t="s">
        <v>272</v>
      </c>
      <c r="F221" s="13" t="str">
        <f t="shared" si="16"/>
        <v>胃腺癌</v>
      </c>
      <c r="G221" s="6" t="s">
        <v>280</v>
      </c>
      <c r="H221" s="13" t="str">
        <f t="shared" si="17"/>
        <v>乳頭胃腺癌</v>
      </c>
      <c r="I221" s="14"/>
      <c r="J221" s="13" t="str">
        <f t="shared" si="18"/>
        <v/>
      </c>
      <c r="K221" s="14"/>
      <c r="L221" t="str">
        <f t="shared" si="19"/>
        <v/>
      </c>
    </row>
    <row r="222" spans="1:12">
      <c r="A222" s="5">
        <v>221</v>
      </c>
      <c r="B222" s="6" t="s">
        <v>19</v>
      </c>
      <c r="C222" s="6" t="s">
        <v>263</v>
      </c>
      <c r="D222" s="4" t="str">
        <f t="shared" si="15"/>
        <v>食道胃腺癌</v>
      </c>
      <c r="E222" s="6" t="s">
        <v>272</v>
      </c>
      <c r="F222" s="13" t="str">
        <f t="shared" si="16"/>
        <v>胃腺癌</v>
      </c>
      <c r="G222" s="6" t="s">
        <v>281</v>
      </c>
      <c r="H222" s="13" t="str">
        <f t="shared" si="17"/>
        <v>管状胃腺癌</v>
      </c>
      <c r="I222" s="14"/>
      <c r="J222" s="13" t="str">
        <f t="shared" si="18"/>
        <v/>
      </c>
      <c r="K222" s="14"/>
      <c r="L222" t="str">
        <f t="shared" si="19"/>
        <v/>
      </c>
    </row>
    <row r="223" spans="1:12">
      <c r="A223" s="5">
        <v>222</v>
      </c>
      <c r="B223" s="6" t="s">
        <v>19</v>
      </c>
      <c r="C223" s="6" t="s">
        <v>263</v>
      </c>
      <c r="D223" s="4" t="str">
        <f t="shared" si="15"/>
        <v>食道胃腺癌</v>
      </c>
      <c r="E223" s="6" t="s">
        <v>273</v>
      </c>
      <c r="F223" s="13" t="str">
        <f t="shared" si="16"/>
        <v>胃未分化腺癌</v>
      </c>
      <c r="G223" s="6" t="s">
        <v>282</v>
      </c>
      <c r="H223" s="13" t="str">
        <f t="shared" si="17"/>
        <v>低分化胃癌</v>
      </c>
      <c r="I223" s="14"/>
      <c r="J223" s="13" t="str">
        <f t="shared" si="18"/>
        <v/>
      </c>
      <c r="K223" s="14"/>
      <c r="L223" t="str">
        <f t="shared" si="19"/>
        <v/>
      </c>
    </row>
    <row r="224" spans="1:12">
      <c r="A224" s="5">
        <v>223</v>
      </c>
      <c r="B224" s="6" t="s">
        <v>19</v>
      </c>
      <c r="C224" s="6" t="s">
        <v>263</v>
      </c>
      <c r="D224" s="4" t="str">
        <f t="shared" si="15"/>
        <v>食道胃腺癌</v>
      </c>
      <c r="E224" s="6" t="s">
        <v>273</v>
      </c>
      <c r="F224" s="13" t="str">
        <f t="shared" si="16"/>
        <v>胃未分化腺癌</v>
      </c>
      <c r="G224" s="6" t="s">
        <v>283</v>
      </c>
      <c r="H224" s="13" t="str">
        <f t="shared" si="17"/>
        <v>印環細胞胃癌</v>
      </c>
      <c r="I224" s="14"/>
      <c r="J224" s="13" t="str">
        <f t="shared" si="18"/>
        <v/>
      </c>
      <c r="K224" s="14"/>
      <c r="L224" t="str">
        <f t="shared" si="19"/>
        <v/>
      </c>
    </row>
    <row r="225" spans="1:12">
      <c r="A225" s="5">
        <v>224</v>
      </c>
      <c r="B225" s="6" t="s">
        <v>19</v>
      </c>
      <c r="C225" s="6" t="s">
        <v>264</v>
      </c>
      <c r="D225" s="4" t="str">
        <f t="shared" si="15"/>
        <v>消化管神経内分泌腫瘍　食道/胃</v>
      </c>
      <c r="E225" s="6" t="s">
        <v>274</v>
      </c>
      <c r="F225" s="13" t="str">
        <f t="shared" si="16"/>
        <v>食道高悪性度神経内分泌癌</v>
      </c>
      <c r="G225" s="14"/>
      <c r="H225" s="13" t="str">
        <f t="shared" si="17"/>
        <v/>
      </c>
      <c r="I225" s="14"/>
      <c r="J225" s="13" t="str">
        <f t="shared" si="18"/>
        <v/>
      </c>
      <c r="K225" s="14"/>
      <c r="L225" t="str">
        <f t="shared" si="19"/>
        <v/>
      </c>
    </row>
    <row r="226" spans="1:12">
      <c r="A226" s="5">
        <v>225</v>
      </c>
      <c r="B226" s="6" t="s">
        <v>19</v>
      </c>
      <c r="C226" s="6" t="s">
        <v>264</v>
      </c>
      <c r="D226" s="4" t="str">
        <f t="shared" si="15"/>
        <v>消化管神経内分泌腫瘍　食道/胃</v>
      </c>
      <c r="E226" s="6" t="s">
        <v>275</v>
      </c>
      <c r="F226" s="13" t="str">
        <f t="shared" si="16"/>
        <v>胃高悪性度神経内分泌癌</v>
      </c>
      <c r="G226" s="14"/>
      <c r="H226" s="13" t="str">
        <f t="shared" si="17"/>
        <v/>
      </c>
      <c r="I226" s="14"/>
      <c r="J226" s="13" t="str">
        <f t="shared" si="18"/>
        <v/>
      </c>
      <c r="K226" s="14"/>
      <c r="L226" t="str">
        <f t="shared" si="19"/>
        <v/>
      </c>
    </row>
    <row r="227" spans="1:12">
      <c r="A227" s="5">
        <v>226</v>
      </c>
      <c r="B227" s="6" t="s">
        <v>19</v>
      </c>
      <c r="C227" s="6" t="s">
        <v>264</v>
      </c>
      <c r="D227" s="4" t="str">
        <f t="shared" si="15"/>
        <v>消化管神経内分泌腫瘍　食道/胃</v>
      </c>
      <c r="E227" s="6" t="s">
        <v>276</v>
      </c>
      <c r="F227" s="13" t="str">
        <f t="shared" si="16"/>
        <v>胃高分化神経内分泌腫瘍</v>
      </c>
      <c r="G227" s="14"/>
      <c r="H227" s="13" t="str">
        <f t="shared" si="17"/>
        <v/>
      </c>
      <c r="I227" s="14"/>
      <c r="J227" s="13" t="str">
        <f t="shared" si="18"/>
        <v/>
      </c>
      <c r="K227" s="14"/>
      <c r="L227" t="str">
        <f t="shared" si="19"/>
        <v/>
      </c>
    </row>
    <row r="228" spans="1:12">
      <c r="A228" s="5">
        <v>227</v>
      </c>
      <c r="B228" s="6" t="s">
        <v>19</v>
      </c>
      <c r="C228" s="6" t="s">
        <v>265</v>
      </c>
      <c r="D228" s="4" t="str">
        <f t="shared" si="15"/>
        <v>食道粘膜悪性黒色腫</v>
      </c>
      <c r="E228" s="14"/>
      <c r="F228" s="13" t="str">
        <f t="shared" si="16"/>
        <v/>
      </c>
      <c r="G228" s="14"/>
      <c r="H228" s="13" t="str">
        <f t="shared" si="17"/>
        <v/>
      </c>
      <c r="I228" s="14"/>
      <c r="J228" s="13" t="str">
        <f t="shared" si="18"/>
        <v/>
      </c>
      <c r="K228" s="14"/>
      <c r="L228" t="str">
        <f t="shared" si="19"/>
        <v/>
      </c>
    </row>
    <row r="229" spans="1:12" ht="18.600000000000001" thickBot="1">
      <c r="A229" s="11">
        <v>228</v>
      </c>
      <c r="B229" s="12" t="s">
        <v>19</v>
      </c>
      <c r="C229" s="12" t="s">
        <v>266</v>
      </c>
      <c r="D229" s="4" t="str">
        <f t="shared" si="15"/>
        <v>食道/胃平滑筋新生物、特定不能</v>
      </c>
      <c r="E229" s="17"/>
      <c r="F229" s="13" t="str">
        <f t="shared" si="16"/>
        <v/>
      </c>
      <c r="G229" s="17"/>
      <c r="H229" s="13" t="str">
        <f t="shared" si="17"/>
        <v/>
      </c>
      <c r="I229" s="17"/>
      <c r="J229" s="13" t="str">
        <f t="shared" si="18"/>
        <v/>
      </c>
      <c r="K229" s="17"/>
      <c r="L229" t="str">
        <f t="shared" si="19"/>
        <v/>
      </c>
    </row>
    <row r="230" spans="1:12">
      <c r="A230" s="3">
        <v>229</v>
      </c>
      <c r="B230" s="4" t="s">
        <v>20</v>
      </c>
      <c r="C230" s="4" t="s">
        <v>172</v>
      </c>
      <c r="D230" s="4" t="str">
        <f t="shared" si="15"/>
        <v>涙腺腫瘍</v>
      </c>
      <c r="E230" s="4" t="s">
        <v>173</v>
      </c>
      <c r="F230" s="13" t="str">
        <f t="shared" si="16"/>
        <v>涙腺腺様嚢胞がん</v>
      </c>
      <c r="G230" s="13"/>
      <c r="H230" s="13" t="str">
        <f t="shared" si="17"/>
        <v/>
      </c>
      <c r="I230" s="13"/>
      <c r="J230" s="13" t="str">
        <f t="shared" si="18"/>
        <v/>
      </c>
      <c r="K230" s="13"/>
      <c r="L230" t="str">
        <f t="shared" si="19"/>
        <v/>
      </c>
    </row>
    <row r="231" spans="1:12">
      <c r="A231" s="5">
        <v>230</v>
      </c>
      <c r="B231" s="6" t="s">
        <v>20</v>
      </c>
      <c r="C231" s="4" t="s">
        <v>172</v>
      </c>
      <c r="D231" s="4" t="str">
        <f t="shared" si="15"/>
        <v>涙腺腫瘍</v>
      </c>
      <c r="E231" s="6" t="s">
        <v>174</v>
      </c>
      <c r="F231" s="13" t="str">
        <f t="shared" si="16"/>
        <v>涙腺扁平上皮がん</v>
      </c>
      <c r="G231" s="14"/>
      <c r="H231" s="13" t="str">
        <f t="shared" si="17"/>
        <v/>
      </c>
      <c r="I231" s="14"/>
      <c r="J231" s="13" t="str">
        <f t="shared" si="18"/>
        <v/>
      </c>
      <c r="K231" s="14"/>
      <c r="L231" t="str">
        <f t="shared" si="19"/>
        <v/>
      </c>
    </row>
    <row r="232" spans="1:12">
      <c r="A232" s="5">
        <v>231</v>
      </c>
      <c r="B232" s="6" t="s">
        <v>20</v>
      </c>
      <c r="C232" s="6" t="s">
        <v>175</v>
      </c>
      <c r="D232" s="4" t="str">
        <f t="shared" si="15"/>
        <v>眼内色素細胞性腫瘍</v>
      </c>
      <c r="E232" s="6" t="s">
        <v>177</v>
      </c>
      <c r="F232" s="13" t="str">
        <f t="shared" si="16"/>
        <v>結膜黒色腫</v>
      </c>
      <c r="G232" s="14"/>
      <c r="H232" s="13" t="str">
        <f t="shared" si="17"/>
        <v/>
      </c>
      <c r="I232" s="14"/>
      <c r="J232" s="13" t="str">
        <f t="shared" si="18"/>
        <v/>
      </c>
      <c r="K232" s="14"/>
      <c r="L232" t="str">
        <f t="shared" si="19"/>
        <v/>
      </c>
    </row>
    <row r="233" spans="1:12">
      <c r="A233" s="5">
        <v>232</v>
      </c>
      <c r="B233" s="6" t="s">
        <v>20</v>
      </c>
      <c r="C233" s="6" t="s">
        <v>175</v>
      </c>
      <c r="D233" s="4" t="str">
        <f t="shared" si="15"/>
        <v>眼内色素細胞性腫瘍</v>
      </c>
      <c r="E233" s="6" t="s">
        <v>178</v>
      </c>
      <c r="F233" s="13" t="str">
        <f t="shared" si="16"/>
        <v>ブドウ膜黒色腫</v>
      </c>
      <c r="G233" s="14"/>
      <c r="H233" s="13" t="str">
        <f t="shared" si="17"/>
        <v/>
      </c>
      <c r="I233" s="14"/>
      <c r="J233" s="13" t="str">
        <f t="shared" si="18"/>
        <v/>
      </c>
      <c r="K233" s="14"/>
      <c r="L233" t="str">
        <f t="shared" si="19"/>
        <v/>
      </c>
    </row>
    <row r="234" spans="1:12" ht="18.600000000000001" thickBot="1">
      <c r="A234" s="7">
        <v>233</v>
      </c>
      <c r="B234" s="8" t="s">
        <v>20</v>
      </c>
      <c r="C234" s="8" t="s">
        <v>176</v>
      </c>
      <c r="D234" s="4" t="str">
        <f t="shared" si="15"/>
        <v>網膜芽細胞腫</v>
      </c>
      <c r="E234" s="15"/>
      <c r="F234" s="13" t="str">
        <f t="shared" si="16"/>
        <v/>
      </c>
      <c r="G234" s="15"/>
      <c r="H234" s="13" t="str">
        <f t="shared" si="17"/>
        <v/>
      </c>
      <c r="I234" s="15"/>
      <c r="J234" s="13" t="str">
        <f t="shared" si="18"/>
        <v/>
      </c>
      <c r="K234" s="15"/>
      <c r="L234" t="str">
        <f t="shared" si="19"/>
        <v/>
      </c>
    </row>
    <row r="235" spans="1:12">
      <c r="A235" s="9">
        <v>234</v>
      </c>
      <c r="B235" s="10" t="s">
        <v>21</v>
      </c>
      <c r="C235" s="10" t="s">
        <v>137</v>
      </c>
      <c r="D235" s="4" t="str">
        <f t="shared" si="15"/>
        <v>頭頸部癌、その他</v>
      </c>
      <c r="E235" s="10" t="s">
        <v>144</v>
      </c>
      <c r="F235" s="13" t="str">
        <f t="shared" si="16"/>
        <v>腺扁平上皮舌癌</v>
      </c>
      <c r="G235" s="16"/>
      <c r="H235" s="13" t="str">
        <f t="shared" si="17"/>
        <v/>
      </c>
      <c r="I235" s="16"/>
      <c r="J235" s="13" t="str">
        <f t="shared" si="18"/>
        <v/>
      </c>
      <c r="K235" s="16"/>
      <c r="L235" t="str">
        <f t="shared" si="19"/>
        <v/>
      </c>
    </row>
    <row r="236" spans="1:12">
      <c r="A236" s="5">
        <v>235</v>
      </c>
      <c r="B236" s="6" t="s">
        <v>21</v>
      </c>
      <c r="C236" s="6" t="s">
        <v>137</v>
      </c>
      <c r="D236" s="4" t="str">
        <f t="shared" si="15"/>
        <v>頭頸部癌、その他</v>
      </c>
      <c r="E236" s="6" t="s">
        <v>145</v>
      </c>
      <c r="F236" s="13" t="str">
        <f t="shared" si="16"/>
        <v>上皮筋上皮癌</v>
      </c>
      <c r="G236" s="14"/>
      <c r="H236" s="13" t="str">
        <f t="shared" si="17"/>
        <v/>
      </c>
      <c r="I236" s="14"/>
      <c r="J236" s="13" t="str">
        <f t="shared" si="18"/>
        <v/>
      </c>
      <c r="K236" s="14"/>
      <c r="L236" t="str">
        <f t="shared" si="19"/>
        <v/>
      </c>
    </row>
    <row r="237" spans="1:12">
      <c r="A237" s="5">
        <v>236</v>
      </c>
      <c r="B237" s="6" t="s">
        <v>21</v>
      </c>
      <c r="C237" s="6" t="s">
        <v>137</v>
      </c>
      <c r="D237" s="4" t="str">
        <f t="shared" si="15"/>
        <v>頭頸部癌、その他</v>
      </c>
      <c r="E237" s="6" t="s">
        <v>146</v>
      </c>
      <c r="F237" s="13" t="str">
        <f t="shared" si="16"/>
        <v>頭頸部神経内分泌癌</v>
      </c>
      <c r="G237" s="14"/>
      <c r="H237" s="13" t="str">
        <f t="shared" si="17"/>
        <v/>
      </c>
      <c r="I237" s="14"/>
      <c r="J237" s="13" t="str">
        <f t="shared" si="18"/>
        <v/>
      </c>
      <c r="K237" s="14"/>
      <c r="L237" t="str">
        <f t="shared" si="19"/>
        <v/>
      </c>
    </row>
    <row r="238" spans="1:12">
      <c r="A238" s="5">
        <v>237</v>
      </c>
      <c r="B238" s="6" t="s">
        <v>21</v>
      </c>
      <c r="C238" s="6" t="s">
        <v>137</v>
      </c>
      <c r="D238" s="4" t="str">
        <f t="shared" si="15"/>
        <v>頭頸部癌、その他</v>
      </c>
      <c r="E238" s="6" t="s">
        <v>147</v>
      </c>
      <c r="F238" s="13" t="str">
        <f t="shared" si="16"/>
        <v>頭頸部NUT正中線癌</v>
      </c>
      <c r="G238" s="14"/>
      <c r="H238" s="13" t="str">
        <f t="shared" si="17"/>
        <v/>
      </c>
      <c r="I238" s="14"/>
      <c r="J238" s="13" t="str">
        <f t="shared" si="18"/>
        <v/>
      </c>
      <c r="K238" s="14"/>
      <c r="L238" t="str">
        <f t="shared" si="19"/>
        <v/>
      </c>
    </row>
    <row r="239" spans="1:12">
      <c r="A239" s="5">
        <v>238</v>
      </c>
      <c r="B239" s="6" t="s">
        <v>21</v>
      </c>
      <c r="C239" s="6" t="s">
        <v>137</v>
      </c>
      <c r="D239" s="4" t="str">
        <f t="shared" si="15"/>
        <v>頭頸部癌、その他</v>
      </c>
      <c r="E239" s="6" t="s">
        <v>148</v>
      </c>
      <c r="F239" s="13" t="str">
        <f t="shared" si="16"/>
        <v>歯原性癌腫</v>
      </c>
      <c r="G239" s="6" t="s">
        <v>151</v>
      </c>
      <c r="H239" s="13" t="str">
        <f t="shared" si="17"/>
        <v>明細胞性歯原性癌</v>
      </c>
      <c r="I239" s="14"/>
      <c r="J239" s="13" t="str">
        <f t="shared" si="18"/>
        <v/>
      </c>
      <c r="K239" s="14"/>
      <c r="L239" t="str">
        <f t="shared" si="19"/>
        <v/>
      </c>
    </row>
    <row r="240" spans="1:12">
      <c r="A240" s="5">
        <v>239</v>
      </c>
      <c r="B240" s="6" t="s">
        <v>21</v>
      </c>
      <c r="C240" s="6" t="s">
        <v>137</v>
      </c>
      <c r="D240" s="4" t="str">
        <f t="shared" si="15"/>
        <v>頭頸部癌、その他</v>
      </c>
      <c r="E240" s="6" t="s">
        <v>149</v>
      </c>
      <c r="F240" s="13" t="str">
        <f t="shared" si="16"/>
        <v>副鼻腔腺癌</v>
      </c>
      <c r="G240" s="14"/>
      <c r="H240" s="13" t="str">
        <f t="shared" si="17"/>
        <v/>
      </c>
      <c r="I240" s="14"/>
      <c r="J240" s="13" t="str">
        <f t="shared" si="18"/>
        <v/>
      </c>
      <c r="K240" s="14"/>
      <c r="L240" t="str">
        <f t="shared" si="19"/>
        <v/>
      </c>
    </row>
    <row r="241" spans="1:12">
      <c r="A241" s="5">
        <v>240</v>
      </c>
      <c r="B241" s="6" t="s">
        <v>21</v>
      </c>
      <c r="C241" s="6" t="s">
        <v>137</v>
      </c>
      <c r="D241" s="4" t="str">
        <f t="shared" si="15"/>
        <v>頭頸部癌、その他</v>
      </c>
      <c r="E241" s="6" t="s">
        <v>150</v>
      </c>
      <c r="F241" s="13" t="str">
        <f t="shared" si="16"/>
        <v>副鼻腔未分化癌</v>
      </c>
      <c r="G241" s="14"/>
      <c r="H241" s="13" t="str">
        <f t="shared" si="17"/>
        <v/>
      </c>
      <c r="I241" s="14"/>
      <c r="J241" s="13" t="str">
        <f t="shared" si="18"/>
        <v/>
      </c>
      <c r="K241" s="14"/>
      <c r="L241" t="str">
        <f t="shared" si="19"/>
        <v/>
      </c>
    </row>
    <row r="242" spans="1:12">
      <c r="A242" s="5">
        <v>241</v>
      </c>
      <c r="B242" s="6" t="s">
        <v>21</v>
      </c>
      <c r="C242" s="6" t="s">
        <v>138</v>
      </c>
      <c r="D242" s="4" t="str">
        <f t="shared" si="15"/>
        <v>頭頸部粘膜黒色腫</v>
      </c>
      <c r="E242" s="14"/>
      <c r="F242" s="13" t="str">
        <f t="shared" si="16"/>
        <v/>
      </c>
      <c r="G242" s="14"/>
      <c r="H242" s="13" t="str">
        <f t="shared" si="17"/>
        <v/>
      </c>
      <c r="I242" s="14"/>
      <c r="J242" s="13" t="str">
        <f t="shared" si="18"/>
        <v/>
      </c>
      <c r="K242" s="14"/>
      <c r="L242" t="str">
        <f t="shared" si="19"/>
        <v/>
      </c>
    </row>
    <row r="243" spans="1:12">
      <c r="A243" s="5">
        <v>242</v>
      </c>
      <c r="B243" s="6" t="s">
        <v>21</v>
      </c>
      <c r="C243" s="6" t="s">
        <v>139</v>
      </c>
      <c r="D243" s="4" t="str">
        <f t="shared" si="15"/>
        <v>頭頸部扁平上皮癌</v>
      </c>
      <c r="E243" s="6" t="s">
        <v>152</v>
      </c>
      <c r="F243" s="13" t="str">
        <f t="shared" si="16"/>
        <v>原発不明頭頸部扁平上皮癌</v>
      </c>
      <c r="G243" s="14"/>
      <c r="H243" s="13" t="str">
        <f t="shared" si="17"/>
        <v/>
      </c>
      <c r="I243" s="14"/>
      <c r="J243" s="13" t="str">
        <f t="shared" si="18"/>
        <v/>
      </c>
      <c r="K243" s="14"/>
      <c r="L243" t="str">
        <f t="shared" si="19"/>
        <v/>
      </c>
    </row>
    <row r="244" spans="1:12">
      <c r="A244" s="5">
        <v>243</v>
      </c>
      <c r="B244" s="6" t="s">
        <v>21</v>
      </c>
      <c r="C244" s="6" t="s">
        <v>139</v>
      </c>
      <c r="D244" s="4" t="str">
        <f t="shared" si="15"/>
        <v>頭頸部扁平上皮癌</v>
      </c>
      <c r="E244" s="6" t="s">
        <v>153</v>
      </c>
      <c r="F244" s="13" t="str">
        <f t="shared" si="16"/>
        <v>下咽頭扁平上皮癌</v>
      </c>
      <c r="G244" s="14"/>
      <c r="H244" s="13" t="str">
        <f t="shared" si="17"/>
        <v/>
      </c>
      <c r="I244" s="14"/>
      <c r="J244" s="13" t="str">
        <f t="shared" si="18"/>
        <v/>
      </c>
      <c r="K244" s="14"/>
      <c r="L244" t="str">
        <f t="shared" si="19"/>
        <v/>
      </c>
    </row>
    <row r="245" spans="1:12">
      <c r="A245" s="5">
        <v>244</v>
      </c>
      <c r="B245" s="6" t="s">
        <v>21</v>
      </c>
      <c r="C245" s="6" t="s">
        <v>139</v>
      </c>
      <c r="D245" s="4" t="str">
        <f t="shared" si="15"/>
        <v>頭頸部扁平上皮癌</v>
      </c>
      <c r="E245" s="6" t="s">
        <v>154</v>
      </c>
      <c r="F245" s="13" t="str">
        <f t="shared" si="16"/>
        <v>喉頭扁平上皮癌</v>
      </c>
      <c r="G245" s="14"/>
      <c r="H245" s="13" t="str">
        <f t="shared" si="17"/>
        <v/>
      </c>
      <c r="I245" s="14"/>
      <c r="J245" s="13" t="str">
        <f t="shared" si="18"/>
        <v/>
      </c>
      <c r="K245" s="14"/>
      <c r="L245" t="str">
        <f t="shared" si="19"/>
        <v/>
      </c>
    </row>
    <row r="246" spans="1:12">
      <c r="A246" s="5">
        <v>245</v>
      </c>
      <c r="B246" s="6" t="s">
        <v>21</v>
      </c>
      <c r="C246" s="6" t="s">
        <v>139</v>
      </c>
      <c r="D246" s="4" t="str">
        <f t="shared" si="15"/>
        <v>頭頸部扁平上皮癌</v>
      </c>
      <c r="E246" s="6" t="s">
        <v>155</v>
      </c>
      <c r="F246" s="13" t="str">
        <f t="shared" si="16"/>
        <v>口腔内扁平上皮癌</v>
      </c>
      <c r="G246" s="14"/>
      <c r="H246" s="13" t="str">
        <f t="shared" si="17"/>
        <v/>
      </c>
      <c r="I246" s="14"/>
      <c r="J246" s="13" t="str">
        <f t="shared" si="18"/>
        <v/>
      </c>
      <c r="K246" s="14"/>
      <c r="L246" t="str">
        <f t="shared" si="19"/>
        <v/>
      </c>
    </row>
    <row r="247" spans="1:12">
      <c r="A247" s="5">
        <v>246</v>
      </c>
      <c r="B247" s="6" t="s">
        <v>21</v>
      </c>
      <c r="C247" s="6" t="s">
        <v>139</v>
      </c>
      <c r="D247" s="4" t="str">
        <f t="shared" si="15"/>
        <v>頭頸部扁平上皮癌</v>
      </c>
      <c r="E247" s="6" t="s">
        <v>156</v>
      </c>
      <c r="F247" s="13" t="str">
        <f t="shared" si="16"/>
        <v>中咽頭扁平上皮癌</v>
      </c>
      <c r="G247" s="14"/>
      <c r="H247" s="13" t="str">
        <f t="shared" si="17"/>
        <v/>
      </c>
      <c r="I247" s="14"/>
      <c r="J247" s="13" t="str">
        <f t="shared" si="18"/>
        <v/>
      </c>
      <c r="K247" s="14"/>
      <c r="L247" t="str">
        <f t="shared" si="19"/>
        <v/>
      </c>
    </row>
    <row r="248" spans="1:12">
      <c r="A248" s="5">
        <v>247</v>
      </c>
      <c r="B248" s="6" t="s">
        <v>21</v>
      </c>
      <c r="C248" s="6" t="s">
        <v>139</v>
      </c>
      <c r="D248" s="4" t="str">
        <f t="shared" si="15"/>
        <v>頭頸部扁平上皮癌</v>
      </c>
      <c r="E248" s="6" t="s">
        <v>157</v>
      </c>
      <c r="F248" s="13" t="str">
        <f t="shared" si="16"/>
        <v>副鼻腔扁平上皮癌</v>
      </c>
      <c r="G248" s="14"/>
      <c r="H248" s="13" t="str">
        <f t="shared" si="17"/>
        <v/>
      </c>
      <c r="I248" s="14"/>
      <c r="J248" s="13" t="str">
        <f t="shared" si="18"/>
        <v/>
      </c>
      <c r="K248" s="14"/>
      <c r="L248" t="str">
        <f t="shared" si="19"/>
        <v/>
      </c>
    </row>
    <row r="249" spans="1:12">
      <c r="A249" s="5">
        <v>248</v>
      </c>
      <c r="B249" s="6" t="s">
        <v>21</v>
      </c>
      <c r="C249" s="6" t="s">
        <v>140</v>
      </c>
      <c r="D249" s="4" t="str">
        <f t="shared" si="15"/>
        <v>上咽頭癌</v>
      </c>
      <c r="E249" s="14"/>
      <c r="F249" s="13" t="str">
        <f t="shared" si="16"/>
        <v/>
      </c>
      <c r="G249" s="14"/>
      <c r="H249" s="13" t="str">
        <f t="shared" si="17"/>
        <v/>
      </c>
      <c r="I249" s="14"/>
      <c r="J249" s="13" t="str">
        <f t="shared" si="18"/>
        <v/>
      </c>
      <c r="K249" s="14"/>
      <c r="L249" t="str">
        <f t="shared" si="19"/>
        <v/>
      </c>
    </row>
    <row r="250" spans="1:12">
      <c r="A250" s="5">
        <v>249</v>
      </c>
      <c r="B250" s="6" t="s">
        <v>21</v>
      </c>
      <c r="C250" s="6" t="s">
        <v>141</v>
      </c>
      <c r="D250" s="4" t="str">
        <f t="shared" si="15"/>
        <v>副甲状腺癌</v>
      </c>
      <c r="E250" s="6" t="s">
        <v>158</v>
      </c>
      <c r="F250" s="13" t="str">
        <f t="shared" si="16"/>
        <v>副甲状腺癌</v>
      </c>
      <c r="G250" s="14"/>
      <c r="H250" s="13" t="str">
        <f t="shared" si="17"/>
        <v/>
      </c>
      <c r="I250" s="14"/>
      <c r="J250" s="13" t="str">
        <f t="shared" si="18"/>
        <v/>
      </c>
      <c r="K250" s="14"/>
      <c r="L250" t="str">
        <f t="shared" si="19"/>
        <v/>
      </c>
    </row>
    <row r="251" spans="1:12">
      <c r="A251" s="5">
        <v>250</v>
      </c>
      <c r="B251" s="6" t="s">
        <v>21</v>
      </c>
      <c r="C251" s="6" t="s">
        <v>142</v>
      </c>
      <c r="D251" s="4" t="str">
        <f t="shared" si="15"/>
        <v>唾液腺癌</v>
      </c>
      <c r="E251" s="6" t="s">
        <v>159</v>
      </c>
      <c r="F251" s="13" t="str">
        <f t="shared" si="16"/>
        <v>腺房細胞癌</v>
      </c>
      <c r="G251" s="14"/>
      <c r="H251" s="13" t="str">
        <f t="shared" si="17"/>
        <v/>
      </c>
      <c r="I251" s="14"/>
      <c r="J251" s="13" t="str">
        <f t="shared" si="18"/>
        <v/>
      </c>
      <c r="K251" s="14"/>
      <c r="L251" t="str">
        <f t="shared" si="19"/>
        <v/>
      </c>
    </row>
    <row r="252" spans="1:12">
      <c r="A252" s="5">
        <v>251</v>
      </c>
      <c r="B252" s="6" t="s">
        <v>21</v>
      </c>
      <c r="C252" s="6" t="s">
        <v>142</v>
      </c>
      <c r="D252" s="4" t="str">
        <f t="shared" si="15"/>
        <v>唾液腺癌</v>
      </c>
      <c r="E252" s="18" t="s">
        <v>160</v>
      </c>
      <c r="F252" s="13" t="str">
        <f t="shared" si="16"/>
        <v>腺様嚢胞癌</v>
      </c>
      <c r="G252" s="14"/>
      <c r="H252" s="13" t="str">
        <f t="shared" si="17"/>
        <v/>
      </c>
      <c r="I252" s="14"/>
      <c r="J252" s="13" t="str">
        <f t="shared" si="18"/>
        <v/>
      </c>
      <c r="K252" s="14"/>
      <c r="L252" t="str">
        <f t="shared" si="19"/>
        <v/>
      </c>
    </row>
    <row r="253" spans="1:12">
      <c r="A253" s="5">
        <v>252</v>
      </c>
      <c r="B253" s="6" t="s">
        <v>21</v>
      </c>
      <c r="C253" s="6" t="s">
        <v>142</v>
      </c>
      <c r="D253" s="4" t="str">
        <f t="shared" si="15"/>
        <v>唾液腺癌</v>
      </c>
      <c r="E253" s="6" t="s">
        <v>161</v>
      </c>
      <c r="F253" s="13" t="str">
        <f t="shared" si="16"/>
        <v>基底細胞がん</v>
      </c>
      <c r="G253" s="14"/>
      <c r="H253" s="13" t="str">
        <f t="shared" si="17"/>
        <v/>
      </c>
      <c r="I253" s="14"/>
      <c r="J253" s="13" t="str">
        <f t="shared" si="18"/>
        <v/>
      </c>
      <c r="K253" s="14"/>
      <c r="L253" t="str">
        <f t="shared" si="19"/>
        <v/>
      </c>
    </row>
    <row r="254" spans="1:12">
      <c r="A254" s="5">
        <v>253</v>
      </c>
      <c r="B254" s="6" t="s">
        <v>21</v>
      </c>
      <c r="C254" s="6" t="s">
        <v>142</v>
      </c>
      <c r="D254" s="4" t="str">
        <f t="shared" si="15"/>
        <v>唾液腺癌</v>
      </c>
      <c r="E254" s="6" t="s">
        <v>162</v>
      </c>
      <c r="F254" s="13" t="str">
        <f t="shared" si="16"/>
        <v>悪性多形性腺腫</v>
      </c>
      <c r="G254" s="14"/>
      <c r="H254" s="13" t="str">
        <f t="shared" si="17"/>
        <v/>
      </c>
      <c r="I254" s="14"/>
      <c r="J254" s="13" t="str">
        <f t="shared" si="18"/>
        <v/>
      </c>
      <c r="K254" s="14"/>
      <c r="L254" t="str">
        <f t="shared" si="19"/>
        <v/>
      </c>
    </row>
    <row r="255" spans="1:12">
      <c r="A255" s="5">
        <v>254</v>
      </c>
      <c r="B255" s="6" t="s">
        <v>21</v>
      </c>
      <c r="C255" s="6" t="s">
        <v>142</v>
      </c>
      <c r="D255" s="4" t="str">
        <f t="shared" si="15"/>
        <v>唾液腺癌</v>
      </c>
      <c r="E255" s="6" t="s">
        <v>163</v>
      </c>
      <c r="F255" s="13" t="str">
        <f t="shared" si="16"/>
        <v>唾液腺起源の乳腺相似分泌癌</v>
      </c>
      <c r="G255" s="14"/>
      <c r="H255" s="13" t="str">
        <f t="shared" si="17"/>
        <v/>
      </c>
      <c r="I255" s="14"/>
      <c r="J255" s="13" t="str">
        <f t="shared" si="18"/>
        <v/>
      </c>
      <c r="K255" s="14"/>
      <c r="L255" t="str">
        <f t="shared" si="19"/>
        <v/>
      </c>
    </row>
    <row r="256" spans="1:12">
      <c r="A256" s="5">
        <v>255</v>
      </c>
      <c r="B256" s="6" t="s">
        <v>21</v>
      </c>
      <c r="C256" s="6" t="s">
        <v>142</v>
      </c>
      <c r="D256" s="4" t="str">
        <f t="shared" si="15"/>
        <v>唾液腺癌</v>
      </c>
      <c r="E256" s="6" t="s">
        <v>164</v>
      </c>
      <c r="F256" s="13" t="str">
        <f t="shared" si="16"/>
        <v>粘表皮癌</v>
      </c>
      <c r="G256" s="14"/>
      <c r="H256" s="13" t="str">
        <f t="shared" si="17"/>
        <v/>
      </c>
      <c r="I256" s="14"/>
      <c r="J256" s="13" t="str">
        <f t="shared" si="18"/>
        <v/>
      </c>
      <c r="K256" s="14"/>
      <c r="L256" t="str">
        <f t="shared" si="19"/>
        <v/>
      </c>
    </row>
    <row r="257" spans="1:12">
      <c r="A257" s="5">
        <v>256</v>
      </c>
      <c r="B257" s="6" t="s">
        <v>21</v>
      </c>
      <c r="C257" s="6" t="s">
        <v>142</v>
      </c>
      <c r="D257" s="4" t="str">
        <f t="shared" si="15"/>
        <v>唾液腺癌</v>
      </c>
      <c r="E257" s="6" t="s">
        <v>165</v>
      </c>
      <c r="F257" s="13" t="str">
        <f t="shared" si="16"/>
        <v>筋上皮癌</v>
      </c>
      <c r="G257" s="14"/>
      <c r="H257" s="13" t="str">
        <f t="shared" si="17"/>
        <v/>
      </c>
      <c r="I257" s="14"/>
      <c r="J257" s="13" t="str">
        <f t="shared" si="18"/>
        <v/>
      </c>
      <c r="K257" s="14"/>
      <c r="L257" t="str">
        <f t="shared" si="19"/>
        <v/>
      </c>
    </row>
    <row r="258" spans="1:12">
      <c r="A258" s="5">
        <v>257</v>
      </c>
      <c r="B258" s="6" t="s">
        <v>21</v>
      </c>
      <c r="C258" s="6" t="s">
        <v>142</v>
      </c>
      <c r="D258" s="4" t="str">
        <f t="shared" si="15"/>
        <v>唾液腺癌</v>
      </c>
      <c r="E258" s="6" t="s">
        <v>166</v>
      </c>
      <c r="F258" s="13" t="str">
        <f t="shared" si="16"/>
        <v>多形腺腫</v>
      </c>
      <c r="G258" s="14"/>
      <c r="H258" s="13" t="str">
        <f t="shared" si="17"/>
        <v/>
      </c>
      <c r="I258" s="14"/>
      <c r="J258" s="13" t="str">
        <f t="shared" si="18"/>
        <v/>
      </c>
      <c r="K258" s="14"/>
      <c r="L258" t="str">
        <f t="shared" si="19"/>
        <v/>
      </c>
    </row>
    <row r="259" spans="1:12">
      <c r="A259" s="5">
        <v>258</v>
      </c>
      <c r="B259" s="6" t="s">
        <v>21</v>
      </c>
      <c r="C259" s="6" t="s">
        <v>142</v>
      </c>
      <c r="D259" s="4" t="str">
        <f t="shared" ref="D259:D322" si="20">RIGHT(C259,LEN(C259)-FIND("_",C259))</f>
        <v>唾液腺癌</v>
      </c>
      <c r="E259" s="6" t="s">
        <v>167</v>
      </c>
      <c r="F259" s="13" t="str">
        <f t="shared" ref="F259:F322" si="21">IF(E259="","",RIGHT(E259,LEN(E259)-FIND("_",E259)))</f>
        <v>多型腺がん</v>
      </c>
      <c r="G259" s="14"/>
      <c r="H259" s="13" t="str">
        <f t="shared" ref="H259:H322" si="22">IF(G259="","",RIGHT(G259,LEN(G259)-FIND("_",G259)))</f>
        <v/>
      </c>
      <c r="I259" s="14"/>
      <c r="J259" s="13" t="str">
        <f t="shared" ref="J259:J321" si="23">IF(I259="","",RIGHT(I259,LEN(I259)-FIND("_",I259)))</f>
        <v/>
      </c>
      <c r="K259" s="14"/>
      <c r="L259" t="str">
        <f t="shared" ref="L259:L322" si="24">IF(K259="","",RIGHT(K259,LEN(K259)-FIND("_",K259)))</f>
        <v/>
      </c>
    </row>
    <row r="260" spans="1:12">
      <c r="A260" s="5">
        <v>259</v>
      </c>
      <c r="B260" s="6" t="s">
        <v>21</v>
      </c>
      <c r="C260" s="6" t="s">
        <v>142</v>
      </c>
      <c r="D260" s="4" t="str">
        <f t="shared" si="20"/>
        <v>唾液腺癌</v>
      </c>
      <c r="E260" s="6" t="s">
        <v>168</v>
      </c>
      <c r="F260" s="13" t="str">
        <f t="shared" si="21"/>
        <v>唾液腺腺癌</v>
      </c>
      <c r="G260" s="14"/>
      <c r="H260" s="13" t="str">
        <f t="shared" si="22"/>
        <v/>
      </c>
      <c r="I260" s="14"/>
      <c r="J260" s="13" t="str">
        <f t="shared" si="23"/>
        <v/>
      </c>
      <c r="K260" s="14"/>
      <c r="L260" t="str">
        <f t="shared" si="24"/>
        <v/>
      </c>
    </row>
    <row r="261" spans="1:12">
      <c r="A261" s="5">
        <v>260</v>
      </c>
      <c r="B261" s="6" t="s">
        <v>21</v>
      </c>
      <c r="C261" s="6" t="s">
        <v>142</v>
      </c>
      <c r="D261" s="4" t="str">
        <f t="shared" si="20"/>
        <v>唾液腺癌</v>
      </c>
      <c r="E261" s="6" t="s">
        <v>169</v>
      </c>
      <c r="F261" s="13" t="str">
        <f t="shared" si="21"/>
        <v>その他の唾液癌</v>
      </c>
      <c r="G261" s="14"/>
      <c r="H261" s="13" t="str">
        <f t="shared" si="22"/>
        <v/>
      </c>
      <c r="I261" s="14"/>
      <c r="J261" s="13" t="str">
        <f t="shared" si="23"/>
        <v/>
      </c>
      <c r="K261" s="14"/>
      <c r="L261" t="str">
        <f t="shared" si="24"/>
        <v/>
      </c>
    </row>
    <row r="262" spans="1:12">
      <c r="A262" s="5">
        <v>261</v>
      </c>
      <c r="B262" s="6" t="s">
        <v>21</v>
      </c>
      <c r="C262" s="6" t="s">
        <v>142</v>
      </c>
      <c r="D262" s="4" t="str">
        <f t="shared" si="20"/>
        <v>唾液腺癌</v>
      </c>
      <c r="E262" s="6" t="s">
        <v>170</v>
      </c>
      <c r="F262" s="13" t="str">
        <f t="shared" si="21"/>
        <v>唾液腺導管癌</v>
      </c>
      <c r="G262" s="14"/>
      <c r="H262" s="13" t="str">
        <f t="shared" si="22"/>
        <v/>
      </c>
      <c r="I262" s="14"/>
      <c r="J262" s="13" t="str">
        <f t="shared" si="23"/>
        <v/>
      </c>
      <c r="K262" s="14"/>
      <c r="L262" t="str">
        <f t="shared" si="24"/>
        <v/>
      </c>
    </row>
    <row r="263" spans="1:12">
      <c r="A263" s="5">
        <v>262</v>
      </c>
      <c r="B263" s="6" t="s">
        <v>21</v>
      </c>
      <c r="C263" s="6" t="s">
        <v>142</v>
      </c>
      <c r="D263" s="4" t="str">
        <f t="shared" si="20"/>
        <v>唾液腺癌</v>
      </c>
      <c r="E263" s="6" t="s">
        <v>171</v>
      </c>
      <c r="F263" s="13" t="str">
        <f t="shared" si="21"/>
        <v>唾液腺好酸性細胞腫</v>
      </c>
      <c r="G263" s="14"/>
      <c r="H263" s="13" t="str">
        <f t="shared" si="22"/>
        <v/>
      </c>
      <c r="I263" s="14"/>
      <c r="J263" s="13" t="str">
        <f t="shared" si="23"/>
        <v/>
      </c>
      <c r="K263" s="14"/>
      <c r="L263" t="str">
        <f t="shared" si="24"/>
        <v/>
      </c>
    </row>
    <row r="264" spans="1:12" ht="18.600000000000001" thickBot="1">
      <c r="A264" s="11">
        <v>263</v>
      </c>
      <c r="B264" s="12" t="s">
        <v>21</v>
      </c>
      <c r="C264" s="12" t="s">
        <v>143</v>
      </c>
      <c r="D264" s="4" t="str">
        <f t="shared" si="20"/>
        <v>唾液腺芽腫</v>
      </c>
      <c r="E264" s="17"/>
      <c r="F264" s="13" t="str">
        <f t="shared" si="21"/>
        <v/>
      </c>
      <c r="G264" s="17"/>
      <c r="H264" s="13" t="str">
        <f t="shared" si="22"/>
        <v/>
      </c>
      <c r="I264" s="17"/>
      <c r="J264" s="13" t="str">
        <f t="shared" si="23"/>
        <v/>
      </c>
      <c r="K264" s="17"/>
      <c r="L264" t="str">
        <f t="shared" si="24"/>
        <v/>
      </c>
    </row>
    <row r="265" spans="1:12">
      <c r="A265" s="3">
        <v>264</v>
      </c>
      <c r="B265" s="4" t="s">
        <v>347</v>
      </c>
      <c r="C265" s="4" t="s">
        <v>348</v>
      </c>
      <c r="D265" s="4" t="str">
        <f t="shared" si="20"/>
        <v>腎明細胞肉腫</v>
      </c>
      <c r="E265" s="13"/>
      <c r="F265" s="13" t="str">
        <f t="shared" si="21"/>
        <v/>
      </c>
      <c r="G265" s="13"/>
      <c r="H265" s="13" t="str">
        <f t="shared" si="22"/>
        <v/>
      </c>
      <c r="I265" s="13"/>
      <c r="J265" s="13" t="str">
        <f t="shared" si="23"/>
        <v/>
      </c>
      <c r="K265" s="13"/>
      <c r="L265" t="str">
        <f t="shared" si="24"/>
        <v/>
      </c>
    </row>
    <row r="266" spans="1:12">
      <c r="A266" s="5">
        <v>265</v>
      </c>
      <c r="B266" s="6" t="s">
        <v>347</v>
      </c>
      <c r="C266" s="6" t="s">
        <v>349</v>
      </c>
      <c r="D266" s="4" t="str">
        <f t="shared" si="20"/>
        <v>腎細胞癌</v>
      </c>
      <c r="E266" s="6" t="s">
        <v>353</v>
      </c>
      <c r="F266" s="13" t="str">
        <f t="shared" si="21"/>
        <v>淡明細胞型腎細胞癌</v>
      </c>
      <c r="G266" s="6" t="s">
        <v>355</v>
      </c>
      <c r="H266" s="13" t="str">
        <f t="shared" si="22"/>
        <v>肉腫様特徴を有する淡明細胞型腎細胞癌</v>
      </c>
      <c r="I266" s="14"/>
      <c r="J266" s="13" t="str">
        <f t="shared" si="23"/>
        <v/>
      </c>
      <c r="K266" s="14"/>
      <c r="L266" t="str">
        <f t="shared" si="24"/>
        <v/>
      </c>
    </row>
    <row r="267" spans="1:12">
      <c r="A267" s="5">
        <v>266</v>
      </c>
      <c r="B267" s="6" t="s">
        <v>347</v>
      </c>
      <c r="C267" s="6" t="s">
        <v>349</v>
      </c>
      <c r="D267" s="4" t="str">
        <f t="shared" si="20"/>
        <v>腎細胞癌</v>
      </c>
      <c r="E267" s="6" t="s">
        <v>354</v>
      </c>
      <c r="F267" s="13" t="str">
        <f t="shared" si="21"/>
        <v>非淡明細胞型腎細胞癌</v>
      </c>
      <c r="G267" s="18" t="s">
        <v>356</v>
      </c>
      <c r="H267" s="13" t="str">
        <f t="shared" si="22"/>
        <v>嫌色素性腎細胞癌</v>
      </c>
      <c r="I267" s="14"/>
      <c r="J267" s="13" t="str">
        <f t="shared" si="23"/>
        <v/>
      </c>
      <c r="K267" s="14"/>
      <c r="L267" t="str">
        <f t="shared" si="24"/>
        <v/>
      </c>
    </row>
    <row r="268" spans="1:12">
      <c r="A268" s="5">
        <v>267</v>
      </c>
      <c r="B268" s="6" t="s">
        <v>347</v>
      </c>
      <c r="C268" s="6" t="s">
        <v>349</v>
      </c>
      <c r="D268" s="4" t="str">
        <f t="shared" si="20"/>
        <v>腎細胞癌</v>
      </c>
      <c r="E268" s="6" t="s">
        <v>354</v>
      </c>
      <c r="F268" s="13" t="str">
        <f t="shared" si="21"/>
        <v>非淡明細胞型腎細胞癌</v>
      </c>
      <c r="G268" s="6" t="s">
        <v>357</v>
      </c>
      <c r="H268" s="13" t="str">
        <f t="shared" si="22"/>
        <v>淡明細胞型乳頭状腎細胞癌</v>
      </c>
      <c r="I268" s="14"/>
      <c r="J268" s="13" t="str">
        <f t="shared" si="23"/>
        <v/>
      </c>
      <c r="K268" s="14"/>
      <c r="L268" t="str">
        <f t="shared" si="24"/>
        <v/>
      </c>
    </row>
    <row r="269" spans="1:12">
      <c r="A269" s="5">
        <v>268</v>
      </c>
      <c r="B269" s="6" t="s">
        <v>347</v>
      </c>
      <c r="C269" s="6" t="s">
        <v>349</v>
      </c>
      <c r="D269" s="4" t="str">
        <f t="shared" si="20"/>
        <v>腎細胞癌</v>
      </c>
      <c r="E269" s="6" t="s">
        <v>354</v>
      </c>
      <c r="F269" s="13" t="str">
        <f t="shared" si="21"/>
        <v>非淡明細胞型腎細胞癌</v>
      </c>
      <c r="G269" s="6" t="s">
        <v>358</v>
      </c>
      <c r="H269" s="13" t="str">
        <f t="shared" si="22"/>
        <v>集合管腎細胞癌</v>
      </c>
      <c r="I269" s="14"/>
      <c r="J269" s="13" t="str">
        <f t="shared" si="23"/>
        <v/>
      </c>
      <c r="K269" s="14"/>
      <c r="L269" t="str">
        <f t="shared" si="24"/>
        <v/>
      </c>
    </row>
    <row r="270" spans="1:12">
      <c r="A270" s="5">
        <v>269</v>
      </c>
      <c r="B270" s="6" t="s">
        <v>347</v>
      </c>
      <c r="C270" s="6" t="s">
        <v>349</v>
      </c>
      <c r="D270" s="4" t="str">
        <f t="shared" si="20"/>
        <v>腎細胞癌</v>
      </c>
      <c r="E270" s="6" t="s">
        <v>354</v>
      </c>
      <c r="F270" s="13" t="str">
        <f t="shared" si="21"/>
        <v>非淡明細胞型腎細胞癌</v>
      </c>
      <c r="G270" s="6" t="s">
        <v>359</v>
      </c>
      <c r="H270" s="13" t="str">
        <f t="shared" si="22"/>
        <v>FH欠乏性腎細胞癌</v>
      </c>
      <c r="I270" s="14"/>
      <c r="J270" s="13" t="str">
        <f t="shared" si="23"/>
        <v/>
      </c>
      <c r="K270" s="14"/>
      <c r="L270" t="str">
        <f t="shared" si="24"/>
        <v/>
      </c>
    </row>
    <row r="271" spans="1:12">
      <c r="A271" s="5">
        <v>270</v>
      </c>
      <c r="B271" s="6" t="s">
        <v>347</v>
      </c>
      <c r="C271" s="6" t="s">
        <v>349</v>
      </c>
      <c r="D271" s="4" t="str">
        <f t="shared" si="20"/>
        <v>腎細胞癌</v>
      </c>
      <c r="E271" s="6" t="s">
        <v>354</v>
      </c>
      <c r="F271" s="13" t="str">
        <f t="shared" si="21"/>
        <v>非淡明細胞型腎細胞癌</v>
      </c>
      <c r="G271" s="6" t="s">
        <v>360</v>
      </c>
      <c r="H271" s="13" t="str">
        <f t="shared" si="22"/>
        <v>乳頭状腎細胞癌</v>
      </c>
      <c r="I271" s="14"/>
      <c r="J271" s="13" t="str">
        <f t="shared" si="23"/>
        <v/>
      </c>
      <c r="K271" s="14"/>
      <c r="L271" t="str">
        <f t="shared" si="24"/>
        <v/>
      </c>
    </row>
    <row r="272" spans="1:12">
      <c r="A272" s="5">
        <v>271</v>
      </c>
      <c r="B272" s="6" t="s">
        <v>347</v>
      </c>
      <c r="C272" s="6" t="s">
        <v>349</v>
      </c>
      <c r="D272" s="4" t="str">
        <f t="shared" si="20"/>
        <v>腎細胞癌</v>
      </c>
      <c r="E272" s="6" t="s">
        <v>354</v>
      </c>
      <c r="F272" s="13" t="str">
        <f t="shared" si="21"/>
        <v>非淡明細胞型腎細胞癌</v>
      </c>
      <c r="G272" s="6" t="s">
        <v>361</v>
      </c>
      <c r="H272" s="13" t="str">
        <f t="shared" si="22"/>
        <v>腎血管筋脂肪腫</v>
      </c>
      <c r="I272" s="14"/>
      <c r="J272" s="13" t="str">
        <f t="shared" si="23"/>
        <v/>
      </c>
      <c r="K272" s="14"/>
      <c r="L272" t="str">
        <f t="shared" si="24"/>
        <v/>
      </c>
    </row>
    <row r="273" spans="1:12">
      <c r="A273" s="5">
        <v>272</v>
      </c>
      <c r="B273" s="6" t="s">
        <v>347</v>
      </c>
      <c r="C273" s="6" t="s">
        <v>349</v>
      </c>
      <c r="D273" s="4" t="str">
        <f t="shared" si="20"/>
        <v>腎細胞癌</v>
      </c>
      <c r="E273" s="6" t="s">
        <v>354</v>
      </c>
      <c r="F273" s="13" t="str">
        <f t="shared" si="21"/>
        <v>非淡明細胞型腎細胞癌</v>
      </c>
      <c r="G273" s="6" t="s">
        <v>362</v>
      </c>
      <c r="H273" s="13" t="str">
        <f t="shared" si="22"/>
        <v>腎髄様癌</v>
      </c>
      <c r="I273" s="14"/>
      <c r="J273" s="13" t="str">
        <f t="shared" si="23"/>
        <v/>
      </c>
      <c r="K273" s="14"/>
      <c r="L273" t="str">
        <f t="shared" si="24"/>
        <v/>
      </c>
    </row>
    <row r="274" spans="1:12">
      <c r="A274" s="5">
        <v>273</v>
      </c>
      <c r="B274" s="6" t="s">
        <v>347</v>
      </c>
      <c r="C274" s="6" t="s">
        <v>349</v>
      </c>
      <c r="D274" s="4" t="str">
        <f t="shared" si="20"/>
        <v>腎細胞癌</v>
      </c>
      <c r="E274" s="6" t="s">
        <v>354</v>
      </c>
      <c r="F274" s="13" t="str">
        <f t="shared" si="21"/>
        <v>非淡明細胞型腎細胞癌</v>
      </c>
      <c r="G274" s="6" t="s">
        <v>363</v>
      </c>
      <c r="H274" s="13" t="str">
        <f t="shared" si="22"/>
        <v>腎粘液管状紡錘細胞癌</v>
      </c>
      <c r="I274" s="14"/>
      <c r="J274" s="13" t="str">
        <f t="shared" si="23"/>
        <v/>
      </c>
      <c r="K274" s="14"/>
      <c r="L274" t="str">
        <f t="shared" si="24"/>
        <v/>
      </c>
    </row>
    <row r="275" spans="1:12">
      <c r="A275" s="5">
        <v>274</v>
      </c>
      <c r="B275" s="6" t="s">
        <v>347</v>
      </c>
      <c r="C275" s="6" t="s">
        <v>349</v>
      </c>
      <c r="D275" s="4" t="str">
        <f t="shared" si="20"/>
        <v>腎細胞癌</v>
      </c>
      <c r="E275" s="6" t="s">
        <v>354</v>
      </c>
      <c r="F275" s="13" t="str">
        <f t="shared" si="21"/>
        <v>非淡明細胞型腎細胞癌</v>
      </c>
      <c r="G275" s="6" t="s">
        <v>364</v>
      </c>
      <c r="H275" s="13" t="str">
        <f t="shared" si="22"/>
        <v>腎膨大細胞腫</v>
      </c>
      <c r="I275" s="14"/>
      <c r="J275" s="13" t="str">
        <f t="shared" si="23"/>
        <v/>
      </c>
      <c r="K275" s="14"/>
      <c r="L275" t="str">
        <f t="shared" si="24"/>
        <v/>
      </c>
    </row>
    <row r="276" spans="1:12">
      <c r="A276" s="5">
        <v>275</v>
      </c>
      <c r="B276" s="6" t="s">
        <v>347</v>
      </c>
      <c r="C276" s="6" t="s">
        <v>349</v>
      </c>
      <c r="D276" s="4" t="str">
        <f t="shared" si="20"/>
        <v>腎細胞癌</v>
      </c>
      <c r="E276" s="6" t="s">
        <v>354</v>
      </c>
      <c r="F276" s="13" t="str">
        <f t="shared" si="21"/>
        <v>非淡明細胞型腎細胞癌</v>
      </c>
      <c r="G276" s="6" t="s">
        <v>365</v>
      </c>
      <c r="H276" s="13" t="str">
        <f t="shared" si="22"/>
        <v>腎小細胞癌</v>
      </c>
      <c r="I276" s="14"/>
      <c r="J276" s="13" t="str">
        <f t="shared" si="23"/>
        <v/>
      </c>
      <c r="K276" s="14"/>
      <c r="L276" t="str">
        <f t="shared" si="24"/>
        <v/>
      </c>
    </row>
    <row r="277" spans="1:12">
      <c r="A277" s="5">
        <v>276</v>
      </c>
      <c r="B277" s="6" t="s">
        <v>347</v>
      </c>
      <c r="C277" s="6" t="s">
        <v>349</v>
      </c>
      <c r="D277" s="4" t="str">
        <f t="shared" si="20"/>
        <v>腎細胞癌</v>
      </c>
      <c r="E277" s="6" t="s">
        <v>354</v>
      </c>
      <c r="F277" s="13" t="str">
        <f t="shared" si="21"/>
        <v>非淡明細胞型腎細胞癌</v>
      </c>
      <c r="G277" s="6" t="s">
        <v>366</v>
      </c>
      <c r="H277" s="13" t="str">
        <f t="shared" si="22"/>
        <v>肉腫様腎細胞癌</v>
      </c>
      <c r="I277" s="14"/>
      <c r="J277" s="13" t="str">
        <f t="shared" si="23"/>
        <v/>
      </c>
      <c r="K277" s="14"/>
      <c r="L277" t="str">
        <f t="shared" si="24"/>
        <v/>
      </c>
    </row>
    <row r="278" spans="1:12">
      <c r="A278" s="5">
        <v>277</v>
      </c>
      <c r="B278" s="6" t="s">
        <v>347</v>
      </c>
      <c r="C278" s="6" t="s">
        <v>349</v>
      </c>
      <c r="D278" s="4" t="str">
        <f t="shared" si="20"/>
        <v>腎細胞癌</v>
      </c>
      <c r="E278" s="6" t="s">
        <v>354</v>
      </c>
      <c r="F278" s="13" t="str">
        <f t="shared" si="21"/>
        <v>非淡明細胞型腎細胞癌</v>
      </c>
      <c r="G278" s="6" t="s">
        <v>367</v>
      </c>
      <c r="H278" s="13" t="str">
        <f t="shared" si="22"/>
        <v>転座型腎細胞癌</v>
      </c>
      <c r="I278" s="14"/>
      <c r="J278" s="13" t="str">
        <f t="shared" si="23"/>
        <v/>
      </c>
      <c r="K278" s="14"/>
      <c r="L278" t="str">
        <f t="shared" si="24"/>
        <v/>
      </c>
    </row>
    <row r="279" spans="1:12">
      <c r="A279" s="5">
        <v>278</v>
      </c>
      <c r="B279" s="6" t="s">
        <v>347</v>
      </c>
      <c r="C279" s="6" t="s">
        <v>349</v>
      </c>
      <c r="D279" s="4" t="str">
        <f t="shared" si="20"/>
        <v>腎細胞癌</v>
      </c>
      <c r="E279" s="6" t="s">
        <v>354</v>
      </c>
      <c r="F279" s="13" t="str">
        <f t="shared" si="21"/>
        <v>非淡明細胞型腎細胞癌</v>
      </c>
      <c r="G279" s="6" t="s">
        <v>368</v>
      </c>
      <c r="H279" s="13" t="str">
        <f t="shared" si="22"/>
        <v>分類不能型腎細胞癌</v>
      </c>
      <c r="I279" s="14"/>
      <c r="J279" s="13" t="str">
        <f t="shared" si="23"/>
        <v/>
      </c>
      <c r="K279" s="14"/>
      <c r="L279" t="str">
        <f t="shared" si="24"/>
        <v/>
      </c>
    </row>
    <row r="280" spans="1:12">
      <c r="A280" s="5">
        <v>279</v>
      </c>
      <c r="B280" s="6" t="s">
        <v>347</v>
      </c>
      <c r="C280" s="6" t="s">
        <v>350</v>
      </c>
      <c r="D280" s="4" t="str">
        <f t="shared" si="20"/>
        <v>腎神経内分泌腫瘍</v>
      </c>
      <c r="E280" s="14"/>
      <c r="F280" s="13" t="str">
        <f t="shared" si="21"/>
        <v/>
      </c>
      <c r="G280" s="14"/>
      <c r="H280" s="13" t="str">
        <f t="shared" si="22"/>
        <v/>
      </c>
      <c r="I280" s="14"/>
      <c r="J280" s="13" t="str">
        <f t="shared" si="23"/>
        <v/>
      </c>
      <c r="K280" s="14"/>
      <c r="L280" t="str">
        <f t="shared" si="24"/>
        <v/>
      </c>
    </row>
    <row r="281" spans="1:12">
      <c r="A281" s="5">
        <v>280</v>
      </c>
      <c r="B281" s="6" t="s">
        <v>347</v>
      </c>
      <c r="C281" s="18" t="s">
        <v>351</v>
      </c>
      <c r="D281" s="4" t="str">
        <f t="shared" si="20"/>
        <v>腎ラブドイド腫瘍</v>
      </c>
      <c r="E281" s="14"/>
      <c r="F281" s="13" t="str">
        <f t="shared" si="21"/>
        <v/>
      </c>
      <c r="G281" s="14"/>
      <c r="H281" s="13" t="str">
        <f t="shared" si="22"/>
        <v/>
      </c>
      <c r="I281" s="14"/>
      <c r="J281" s="13" t="str">
        <f t="shared" si="23"/>
        <v/>
      </c>
      <c r="K281" s="14"/>
      <c r="L281" t="str">
        <f t="shared" si="24"/>
        <v/>
      </c>
    </row>
    <row r="282" spans="1:12" ht="18.600000000000001" thickBot="1">
      <c r="A282" s="7">
        <v>281</v>
      </c>
      <c r="B282" s="8" t="s">
        <v>347</v>
      </c>
      <c r="C282" s="8" t="s">
        <v>352</v>
      </c>
      <c r="D282" s="4" t="str">
        <f t="shared" si="20"/>
        <v>ウィルムス腫瘍</v>
      </c>
      <c r="E282" s="15"/>
      <c r="F282" s="13" t="str">
        <f t="shared" si="21"/>
        <v/>
      </c>
      <c r="G282" s="15"/>
      <c r="H282" s="13" t="str">
        <f t="shared" si="22"/>
        <v/>
      </c>
      <c r="I282" s="15"/>
      <c r="J282" s="13" t="str">
        <f t="shared" si="23"/>
        <v/>
      </c>
      <c r="K282" s="15"/>
      <c r="L282" t="str">
        <f t="shared" si="24"/>
        <v/>
      </c>
    </row>
    <row r="283" spans="1:12">
      <c r="A283" s="9">
        <v>282</v>
      </c>
      <c r="B283" s="10" t="s">
        <v>312</v>
      </c>
      <c r="C283" s="10" t="s">
        <v>313</v>
      </c>
      <c r="D283" s="4" t="str">
        <f t="shared" si="20"/>
        <v>肝細胞癌線維層状型</v>
      </c>
      <c r="E283" s="16"/>
      <c r="F283" s="13" t="str">
        <f t="shared" si="21"/>
        <v/>
      </c>
      <c r="G283" s="16"/>
      <c r="H283" s="13" t="str">
        <f t="shared" si="22"/>
        <v/>
      </c>
      <c r="I283" s="16"/>
      <c r="J283" s="13" t="str">
        <f t="shared" si="23"/>
        <v/>
      </c>
      <c r="K283" s="16"/>
      <c r="L283" t="str">
        <f t="shared" si="24"/>
        <v/>
      </c>
    </row>
    <row r="284" spans="1:12">
      <c r="A284" s="5">
        <v>283</v>
      </c>
      <c r="B284" s="6" t="s">
        <v>312</v>
      </c>
      <c r="C284" s="6" t="s">
        <v>314</v>
      </c>
      <c r="D284" s="4" t="str">
        <f t="shared" si="20"/>
        <v>肝芽腫</v>
      </c>
      <c r="E284" s="14"/>
      <c r="F284" s="13" t="str">
        <f t="shared" si="21"/>
        <v/>
      </c>
      <c r="G284" s="14"/>
      <c r="H284" s="13" t="str">
        <f t="shared" si="22"/>
        <v/>
      </c>
      <c r="I284" s="14"/>
      <c r="J284" s="13" t="str">
        <f t="shared" si="23"/>
        <v/>
      </c>
      <c r="K284" s="14"/>
      <c r="L284" t="str">
        <f t="shared" si="24"/>
        <v/>
      </c>
    </row>
    <row r="285" spans="1:12">
      <c r="A285" s="5">
        <v>284</v>
      </c>
      <c r="B285" s="6" t="s">
        <v>312</v>
      </c>
      <c r="C285" s="6" t="s">
        <v>315</v>
      </c>
      <c r="D285" s="4" t="str">
        <f t="shared" si="20"/>
        <v>肝細胞腺腫</v>
      </c>
      <c r="E285" s="14"/>
      <c r="F285" s="13" t="str">
        <f t="shared" si="21"/>
        <v/>
      </c>
      <c r="G285" s="14"/>
      <c r="H285" s="13" t="str">
        <f t="shared" si="22"/>
        <v/>
      </c>
      <c r="I285" s="14"/>
      <c r="J285" s="13" t="str">
        <f t="shared" si="23"/>
        <v/>
      </c>
      <c r="K285" s="14"/>
      <c r="L285" t="str">
        <f t="shared" si="24"/>
        <v/>
      </c>
    </row>
    <row r="286" spans="1:12">
      <c r="A286" s="5">
        <v>285</v>
      </c>
      <c r="B286" s="6" t="s">
        <v>312</v>
      </c>
      <c r="C286" s="6" t="s">
        <v>316</v>
      </c>
      <c r="D286" s="4" t="str">
        <f t="shared" si="20"/>
        <v>肝細胞癌</v>
      </c>
      <c r="E286" s="14"/>
      <c r="F286" s="13" t="str">
        <f t="shared" si="21"/>
        <v/>
      </c>
      <c r="G286" s="14"/>
      <c r="H286" s="13" t="str">
        <f t="shared" si="22"/>
        <v/>
      </c>
      <c r="I286" s="14"/>
      <c r="J286" s="13" t="str">
        <f t="shared" si="23"/>
        <v/>
      </c>
      <c r="K286" s="14"/>
      <c r="L286" t="str">
        <f t="shared" si="24"/>
        <v/>
      </c>
    </row>
    <row r="287" spans="1:12">
      <c r="A287" s="5">
        <v>286</v>
      </c>
      <c r="B287" s="6" t="s">
        <v>312</v>
      </c>
      <c r="C287" s="6" t="s">
        <v>317</v>
      </c>
      <c r="D287" s="4" t="str">
        <f t="shared" si="20"/>
        <v>混合型肝細胞癌</v>
      </c>
      <c r="E287" s="14"/>
      <c r="F287" s="13" t="str">
        <f t="shared" si="21"/>
        <v/>
      </c>
      <c r="G287" s="14"/>
      <c r="H287" s="13" t="str">
        <f t="shared" si="22"/>
        <v/>
      </c>
      <c r="I287" s="14"/>
      <c r="J287" s="13" t="str">
        <f t="shared" si="23"/>
        <v/>
      </c>
      <c r="K287" s="14"/>
      <c r="L287" t="str">
        <f t="shared" si="24"/>
        <v/>
      </c>
    </row>
    <row r="288" spans="1:12">
      <c r="A288" s="5">
        <v>287</v>
      </c>
      <c r="B288" s="6" t="s">
        <v>312</v>
      </c>
      <c r="C288" s="6" t="s">
        <v>318</v>
      </c>
      <c r="D288" s="4" t="str">
        <f t="shared" si="20"/>
        <v>肝血管肉腫</v>
      </c>
      <c r="E288" s="14"/>
      <c r="F288" s="13" t="str">
        <f t="shared" si="21"/>
        <v/>
      </c>
      <c r="G288" s="14"/>
      <c r="H288" s="13" t="str">
        <f t="shared" si="22"/>
        <v/>
      </c>
      <c r="I288" s="14"/>
      <c r="J288" s="13" t="str">
        <f t="shared" si="23"/>
        <v/>
      </c>
      <c r="K288" s="14"/>
      <c r="L288" t="str">
        <f t="shared" si="24"/>
        <v/>
      </c>
    </row>
    <row r="289" spans="1:12">
      <c r="A289" s="5">
        <v>288</v>
      </c>
      <c r="B289" s="6" t="s">
        <v>312</v>
      </c>
      <c r="C289" s="6" t="s">
        <v>319</v>
      </c>
      <c r="D289" s="4" t="str">
        <f t="shared" si="20"/>
        <v>悪性非上皮性肝腫瘍</v>
      </c>
      <c r="E289" s="14"/>
      <c r="F289" s="13" t="str">
        <f t="shared" si="21"/>
        <v/>
      </c>
      <c r="G289" s="14"/>
      <c r="H289" s="13" t="str">
        <f t="shared" si="22"/>
        <v/>
      </c>
      <c r="I289" s="14"/>
      <c r="J289" s="13" t="str">
        <f t="shared" si="23"/>
        <v/>
      </c>
      <c r="K289" s="14"/>
      <c r="L289" t="str">
        <f t="shared" si="24"/>
        <v/>
      </c>
    </row>
    <row r="290" spans="1:12">
      <c r="A290" s="5">
        <v>289</v>
      </c>
      <c r="B290" s="6" t="s">
        <v>312</v>
      </c>
      <c r="C290" s="6" t="s">
        <v>320</v>
      </c>
      <c r="D290" s="4" t="str">
        <f t="shared" si="20"/>
        <v>悪性肝ラブドイド腫瘍</v>
      </c>
      <c r="E290" s="14"/>
      <c r="F290" s="13" t="str">
        <f t="shared" si="21"/>
        <v/>
      </c>
      <c r="G290" s="14"/>
      <c r="H290" s="13" t="str">
        <f t="shared" si="22"/>
        <v/>
      </c>
      <c r="I290" s="14"/>
      <c r="J290" s="13" t="str">
        <f t="shared" si="23"/>
        <v/>
      </c>
      <c r="K290" s="14"/>
      <c r="L290" t="str">
        <f t="shared" si="24"/>
        <v/>
      </c>
    </row>
    <row r="291" spans="1:12" ht="18.600000000000001" thickBot="1">
      <c r="A291" s="11">
        <v>290</v>
      </c>
      <c r="B291" s="12" t="s">
        <v>312</v>
      </c>
      <c r="C291" s="12" t="s">
        <v>321</v>
      </c>
      <c r="D291" s="4" t="str">
        <f t="shared" si="20"/>
        <v>肝胎児性未分化肉腫</v>
      </c>
      <c r="E291" s="17"/>
      <c r="F291" s="13" t="str">
        <f t="shared" si="21"/>
        <v/>
      </c>
      <c r="G291" s="17"/>
      <c r="H291" s="13" t="str">
        <f t="shared" si="22"/>
        <v/>
      </c>
      <c r="I291" s="17"/>
      <c r="J291" s="13" t="str">
        <f t="shared" si="23"/>
        <v/>
      </c>
      <c r="K291" s="17"/>
      <c r="L291" t="str">
        <f t="shared" si="24"/>
        <v/>
      </c>
    </row>
    <row r="292" spans="1:12">
      <c r="A292" s="3">
        <v>291</v>
      </c>
      <c r="B292" s="4" t="s">
        <v>22</v>
      </c>
      <c r="C292" s="4" t="s">
        <v>188</v>
      </c>
      <c r="D292" s="4" t="str">
        <f t="shared" si="20"/>
        <v>混合型小細胞肺癌</v>
      </c>
      <c r="E292" s="13"/>
      <c r="F292" s="13" t="str">
        <f t="shared" si="21"/>
        <v/>
      </c>
      <c r="G292" s="13"/>
      <c r="H292" s="13" t="str">
        <f t="shared" si="22"/>
        <v/>
      </c>
      <c r="I292" s="13"/>
      <c r="J292" s="13" t="str">
        <f t="shared" si="23"/>
        <v/>
      </c>
      <c r="K292" s="13"/>
      <c r="L292" t="str">
        <f t="shared" si="24"/>
        <v/>
      </c>
    </row>
    <row r="293" spans="1:12">
      <c r="A293" s="5">
        <v>292</v>
      </c>
      <c r="B293" s="6" t="s">
        <v>22</v>
      </c>
      <c r="C293" s="6" t="s">
        <v>189</v>
      </c>
      <c r="D293" s="4" t="str">
        <f t="shared" si="20"/>
        <v>肺炎症性筋線維芽細胞腫</v>
      </c>
      <c r="E293" s="14"/>
      <c r="F293" s="13" t="str">
        <f t="shared" si="21"/>
        <v/>
      </c>
      <c r="G293" s="14"/>
      <c r="H293" s="13" t="str">
        <f t="shared" si="22"/>
        <v/>
      </c>
      <c r="I293" s="14"/>
      <c r="J293" s="13" t="str">
        <f t="shared" si="23"/>
        <v/>
      </c>
      <c r="K293" s="14"/>
      <c r="L293" t="str">
        <f t="shared" si="24"/>
        <v/>
      </c>
    </row>
    <row r="294" spans="1:12">
      <c r="A294" s="5">
        <v>293</v>
      </c>
      <c r="B294" s="6" t="s">
        <v>22</v>
      </c>
      <c r="C294" s="6" t="s">
        <v>190</v>
      </c>
      <c r="D294" s="4" t="str">
        <f t="shared" si="20"/>
        <v>肺上皮内腺癌</v>
      </c>
      <c r="E294" s="14"/>
      <c r="F294" s="13" t="str">
        <f t="shared" si="21"/>
        <v/>
      </c>
      <c r="G294" s="14"/>
      <c r="H294" s="13" t="str">
        <f t="shared" si="22"/>
        <v/>
      </c>
      <c r="I294" s="14"/>
      <c r="J294" s="13" t="str">
        <f t="shared" si="23"/>
        <v/>
      </c>
      <c r="K294" s="14"/>
      <c r="L294" t="str">
        <f t="shared" si="24"/>
        <v/>
      </c>
    </row>
    <row r="295" spans="1:12">
      <c r="A295" s="5">
        <v>294</v>
      </c>
      <c r="B295" s="6" t="s">
        <v>22</v>
      </c>
      <c r="C295" s="6" t="s">
        <v>191</v>
      </c>
      <c r="D295" s="4" t="str">
        <f t="shared" si="20"/>
        <v>肺神経内分泌腫瘍</v>
      </c>
      <c r="E295" s="6" t="s">
        <v>192</v>
      </c>
      <c r="F295" s="13" t="str">
        <f t="shared" si="21"/>
        <v>肺非定型的肺カルチノイド</v>
      </c>
      <c r="G295" s="14"/>
      <c r="H295" s="13" t="str">
        <f t="shared" si="22"/>
        <v/>
      </c>
      <c r="I295" s="14"/>
      <c r="J295" s="13" t="str">
        <f t="shared" si="23"/>
        <v/>
      </c>
      <c r="K295" s="14"/>
      <c r="L295" t="str">
        <f t="shared" si="24"/>
        <v/>
      </c>
    </row>
    <row r="296" spans="1:12">
      <c r="A296" s="5">
        <v>295</v>
      </c>
      <c r="B296" s="6" t="s">
        <v>22</v>
      </c>
      <c r="C296" s="6" t="s">
        <v>191</v>
      </c>
      <c r="D296" s="4" t="str">
        <f t="shared" si="20"/>
        <v>肺神経内分泌腫瘍</v>
      </c>
      <c r="E296" s="6" t="s">
        <v>193</v>
      </c>
      <c r="F296" s="13" t="str">
        <f t="shared" si="21"/>
        <v>肺大細胞神経内分泌癌</v>
      </c>
      <c r="G296" s="14"/>
      <c r="H296" s="13" t="str">
        <f t="shared" si="22"/>
        <v/>
      </c>
      <c r="I296" s="14"/>
      <c r="J296" s="13" t="str">
        <f t="shared" si="23"/>
        <v/>
      </c>
      <c r="K296" s="14"/>
      <c r="L296" t="str">
        <f t="shared" si="24"/>
        <v/>
      </c>
    </row>
    <row r="297" spans="1:12">
      <c r="A297" s="5">
        <v>296</v>
      </c>
      <c r="B297" s="6" t="s">
        <v>22</v>
      </c>
      <c r="C297" s="6" t="s">
        <v>191</v>
      </c>
      <c r="D297" s="4" t="str">
        <f t="shared" si="20"/>
        <v>肺神経内分泌腫瘍</v>
      </c>
      <c r="E297" s="6" t="s">
        <v>194</v>
      </c>
      <c r="F297" s="13" t="str">
        <f t="shared" si="21"/>
        <v>肺カルチノイド腫瘍</v>
      </c>
      <c r="G297" s="14"/>
      <c r="H297" s="13" t="str">
        <f t="shared" si="22"/>
        <v/>
      </c>
      <c r="I297" s="14"/>
      <c r="J297" s="13" t="str">
        <f t="shared" si="23"/>
        <v/>
      </c>
      <c r="K297" s="14"/>
      <c r="L297" t="str">
        <f t="shared" si="24"/>
        <v/>
      </c>
    </row>
    <row r="298" spans="1:12">
      <c r="A298" s="5">
        <v>297</v>
      </c>
      <c r="B298" s="6" t="s">
        <v>22</v>
      </c>
      <c r="C298" s="6" t="s">
        <v>191</v>
      </c>
      <c r="D298" s="4" t="str">
        <f t="shared" si="20"/>
        <v>肺神経内分泌腫瘍</v>
      </c>
      <c r="E298" s="6" t="s">
        <v>195</v>
      </c>
      <c r="F298" s="13" t="str">
        <f t="shared" si="21"/>
        <v>小細胞肺癌</v>
      </c>
      <c r="G298" s="14"/>
      <c r="H298" s="13" t="str">
        <f t="shared" si="22"/>
        <v/>
      </c>
      <c r="I298" s="14"/>
      <c r="J298" s="13" t="str">
        <f t="shared" si="23"/>
        <v/>
      </c>
      <c r="K298" s="14"/>
      <c r="L298" t="str">
        <f t="shared" si="24"/>
        <v/>
      </c>
    </row>
    <row r="299" spans="1:12">
      <c r="A299" s="5">
        <v>298</v>
      </c>
      <c r="B299" s="6" t="s">
        <v>22</v>
      </c>
      <c r="C299" s="6" t="s">
        <v>213</v>
      </c>
      <c r="D299" s="4" t="str">
        <f t="shared" si="20"/>
        <v>非小細胞肺癌</v>
      </c>
      <c r="E299" s="6" t="s">
        <v>196</v>
      </c>
      <c r="F299" s="13" t="str">
        <f t="shared" si="21"/>
        <v>線毛性粘液結節性乳頭状肺腫瘍</v>
      </c>
      <c r="G299" s="14"/>
      <c r="H299" s="13" t="str">
        <f t="shared" si="22"/>
        <v/>
      </c>
      <c r="I299" s="14"/>
      <c r="J299" s="13" t="str">
        <f t="shared" si="23"/>
        <v/>
      </c>
      <c r="K299" s="14"/>
      <c r="L299" t="str">
        <f t="shared" si="24"/>
        <v/>
      </c>
    </row>
    <row r="300" spans="1:12">
      <c r="A300" s="5">
        <v>299</v>
      </c>
      <c r="B300" s="6" t="s">
        <v>22</v>
      </c>
      <c r="C300" s="6" t="s">
        <v>213</v>
      </c>
      <c r="D300" s="4" t="str">
        <f t="shared" si="20"/>
        <v>非小細胞肺癌</v>
      </c>
      <c r="E300" s="6" t="s">
        <v>197</v>
      </c>
      <c r="F300" s="13" t="str">
        <f t="shared" si="21"/>
        <v>肺大細胞癌</v>
      </c>
      <c r="G300" s="18" t="s">
        <v>206</v>
      </c>
      <c r="H300" s="13" t="str">
        <f t="shared" si="22"/>
        <v>肺類基底細胞型大細胞癌</v>
      </c>
      <c r="I300" s="14"/>
      <c r="J300" s="13" t="str">
        <f t="shared" si="23"/>
        <v/>
      </c>
      <c r="K300" s="14"/>
      <c r="L300" t="str">
        <f t="shared" si="24"/>
        <v/>
      </c>
    </row>
    <row r="301" spans="1:12">
      <c r="A301" s="5">
        <v>300</v>
      </c>
      <c r="B301" s="6" t="s">
        <v>22</v>
      </c>
      <c r="C301" s="6" t="s">
        <v>213</v>
      </c>
      <c r="D301" s="4" t="str">
        <f t="shared" si="20"/>
        <v>非小細胞肺癌</v>
      </c>
      <c r="E301" s="6" t="s">
        <v>197</v>
      </c>
      <c r="F301" s="13" t="str">
        <f t="shared" si="21"/>
        <v>肺大細胞癌</v>
      </c>
      <c r="G301" s="6" t="s">
        <v>207</v>
      </c>
      <c r="H301" s="13" t="str">
        <f t="shared" si="22"/>
        <v>肺明細胞癌</v>
      </c>
      <c r="I301" s="14"/>
      <c r="J301" s="13" t="str">
        <f t="shared" si="23"/>
        <v/>
      </c>
      <c r="K301" s="14"/>
      <c r="L301" t="str">
        <f t="shared" si="24"/>
        <v/>
      </c>
    </row>
    <row r="302" spans="1:12">
      <c r="A302" s="5">
        <v>301</v>
      </c>
      <c r="B302" s="6" t="s">
        <v>22</v>
      </c>
      <c r="C302" s="6" t="s">
        <v>213</v>
      </c>
      <c r="D302" s="4" t="str">
        <f t="shared" si="20"/>
        <v>非小細胞肺癌</v>
      </c>
      <c r="E302" s="6" t="s">
        <v>197</v>
      </c>
      <c r="F302" s="13" t="str">
        <f t="shared" si="21"/>
        <v>肺大細胞癌</v>
      </c>
      <c r="G302" s="6" t="s">
        <v>208</v>
      </c>
      <c r="H302" s="13" t="str">
        <f t="shared" si="22"/>
        <v>肺巨細胞癌</v>
      </c>
      <c r="I302" s="14"/>
      <c r="J302" s="13" t="str">
        <f t="shared" si="23"/>
        <v/>
      </c>
      <c r="K302" s="14"/>
      <c r="L302" t="str">
        <f t="shared" si="24"/>
        <v/>
      </c>
    </row>
    <row r="303" spans="1:12">
      <c r="A303" s="5">
        <v>302</v>
      </c>
      <c r="B303" s="6" t="s">
        <v>22</v>
      </c>
      <c r="C303" s="6" t="s">
        <v>213</v>
      </c>
      <c r="D303" s="4" t="str">
        <f t="shared" si="20"/>
        <v>非小細胞肺癌</v>
      </c>
      <c r="E303" s="6" t="s">
        <v>197</v>
      </c>
      <c r="F303" s="13" t="str">
        <f t="shared" si="21"/>
        <v>肺大細胞癌</v>
      </c>
      <c r="G303" s="6" t="s">
        <v>209</v>
      </c>
      <c r="H303" s="13" t="str">
        <f t="shared" si="22"/>
        <v>肺ラブドイド形質を伴う大細胞癌</v>
      </c>
      <c r="I303" s="14"/>
      <c r="J303" s="13" t="str">
        <f t="shared" si="23"/>
        <v/>
      </c>
      <c r="K303" s="14"/>
      <c r="L303" t="str">
        <f t="shared" si="24"/>
        <v/>
      </c>
    </row>
    <row r="304" spans="1:12">
      <c r="A304" s="5">
        <v>303</v>
      </c>
      <c r="B304" s="6" t="s">
        <v>22</v>
      </c>
      <c r="C304" s="6" t="s">
        <v>213</v>
      </c>
      <c r="D304" s="4" t="str">
        <f t="shared" si="20"/>
        <v>非小細胞肺癌</v>
      </c>
      <c r="E304" s="6" t="s">
        <v>197</v>
      </c>
      <c r="F304" s="13" t="str">
        <f t="shared" si="21"/>
        <v>肺大細胞癌</v>
      </c>
      <c r="G304" s="6" t="s">
        <v>210</v>
      </c>
      <c r="H304" s="13" t="str">
        <f t="shared" si="22"/>
        <v>肺リンパ上皮腫様癌</v>
      </c>
      <c r="I304" s="14"/>
      <c r="J304" s="13" t="str">
        <f t="shared" si="23"/>
        <v/>
      </c>
      <c r="K304" s="14"/>
      <c r="L304" t="str">
        <f t="shared" si="24"/>
        <v/>
      </c>
    </row>
    <row r="305" spans="1:12">
      <c r="A305" s="5">
        <v>304</v>
      </c>
      <c r="B305" s="6" t="s">
        <v>22</v>
      </c>
      <c r="C305" s="6" t="s">
        <v>213</v>
      </c>
      <c r="D305" s="4" t="str">
        <f t="shared" si="20"/>
        <v>非小細胞肺癌</v>
      </c>
      <c r="E305" s="6" t="s">
        <v>198</v>
      </c>
      <c r="F305" s="13" t="str">
        <f t="shared" si="21"/>
        <v>肺腺癌</v>
      </c>
      <c r="G305" s="14"/>
      <c r="H305" s="13" t="str">
        <f t="shared" si="22"/>
        <v/>
      </c>
      <c r="I305" s="14"/>
      <c r="J305" s="13" t="str">
        <f t="shared" si="23"/>
        <v/>
      </c>
      <c r="K305" s="14"/>
      <c r="L305" t="str">
        <f t="shared" si="24"/>
        <v/>
      </c>
    </row>
    <row r="306" spans="1:12">
      <c r="A306" s="5">
        <v>305</v>
      </c>
      <c r="B306" s="6" t="s">
        <v>22</v>
      </c>
      <c r="C306" s="6" t="s">
        <v>213</v>
      </c>
      <c r="D306" s="4" t="str">
        <f t="shared" si="20"/>
        <v>非小細胞肺癌</v>
      </c>
      <c r="E306" s="6" t="s">
        <v>199</v>
      </c>
      <c r="F306" s="13" t="str">
        <f t="shared" si="21"/>
        <v>肺腺扁平上皮癌</v>
      </c>
      <c r="G306" s="14"/>
      <c r="H306" s="13" t="str">
        <f t="shared" si="22"/>
        <v/>
      </c>
      <c r="I306" s="14"/>
      <c r="J306" s="13" t="str">
        <f t="shared" si="23"/>
        <v/>
      </c>
      <c r="K306" s="14"/>
      <c r="L306" t="str">
        <f t="shared" si="24"/>
        <v/>
      </c>
    </row>
    <row r="307" spans="1:12">
      <c r="A307" s="5">
        <v>306</v>
      </c>
      <c r="B307" s="6" t="s">
        <v>22</v>
      </c>
      <c r="C307" s="6" t="s">
        <v>213</v>
      </c>
      <c r="D307" s="4" t="str">
        <f t="shared" si="20"/>
        <v>非小細胞肺癌</v>
      </c>
      <c r="E307" s="6" t="s">
        <v>200</v>
      </c>
      <c r="F307" s="13" t="str">
        <f t="shared" si="21"/>
        <v>肺扁平上皮癌</v>
      </c>
      <c r="G307" s="14"/>
      <c r="H307" s="13" t="str">
        <f t="shared" si="22"/>
        <v/>
      </c>
      <c r="I307" s="14"/>
      <c r="J307" s="13" t="str">
        <f t="shared" si="23"/>
        <v/>
      </c>
      <c r="K307" s="14"/>
      <c r="L307" t="str">
        <f t="shared" si="24"/>
        <v/>
      </c>
    </row>
    <row r="308" spans="1:12">
      <c r="A308" s="5">
        <v>307</v>
      </c>
      <c r="B308" s="6" t="s">
        <v>22</v>
      </c>
      <c r="C308" s="6" t="s">
        <v>213</v>
      </c>
      <c r="D308" s="4" t="str">
        <f t="shared" si="20"/>
        <v>非小細胞肺癌</v>
      </c>
      <c r="E308" s="6" t="s">
        <v>201</v>
      </c>
      <c r="F308" s="13" t="str">
        <f t="shared" si="21"/>
        <v>肺NUT転座癌</v>
      </c>
      <c r="G308" s="14"/>
      <c r="H308" s="13" t="str">
        <f t="shared" si="22"/>
        <v/>
      </c>
      <c r="I308" s="14"/>
      <c r="J308" s="13" t="str">
        <f t="shared" si="23"/>
        <v/>
      </c>
      <c r="K308" s="14"/>
      <c r="L308" t="str">
        <f t="shared" si="24"/>
        <v/>
      </c>
    </row>
    <row r="309" spans="1:12">
      <c r="A309" s="5">
        <v>308</v>
      </c>
      <c r="B309" s="6" t="s">
        <v>22</v>
      </c>
      <c r="C309" s="6" t="s">
        <v>213</v>
      </c>
      <c r="D309" s="4" t="str">
        <f t="shared" si="20"/>
        <v>非小細胞肺癌</v>
      </c>
      <c r="E309" s="18" t="s">
        <v>202</v>
      </c>
      <c r="F309" s="13" t="str">
        <f t="shared" si="21"/>
        <v>肺多形癌</v>
      </c>
      <c r="G309" s="14"/>
      <c r="H309" s="13" t="str">
        <f t="shared" si="22"/>
        <v/>
      </c>
      <c r="I309" s="14"/>
      <c r="J309" s="13" t="str">
        <f t="shared" si="23"/>
        <v/>
      </c>
      <c r="K309" s="14"/>
      <c r="L309" t="str">
        <f t="shared" si="24"/>
        <v/>
      </c>
    </row>
    <row r="310" spans="1:12">
      <c r="A310" s="5">
        <v>309</v>
      </c>
      <c r="B310" s="6" t="s">
        <v>22</v>
      </c>
      <c r="C310" s="6" t="s">
        <v>213</v>
      </c>
      <c r="D310" s="4" t="str">
        <f t="shared" si="20"/>
        <v>非小細胞肺癌</v>
      </c>
      <c r="E310" s="18" t="s">
        <v>203</v>
      </c>
      <c r="F310" s="13" t="str">
        <f t="shared" si="21"/>
        <v>低分化非小細胞肺癌</v>
      </c>
      <c r="G310" s="14"/>
      <c r="H310" s="13" t="str">
        <f t="shared" si="22"/>
        <v/>
      </c>
      <c r="I310" s="14"/>
      <c r="J310" s="13" t="str">
        <f t="shared" si="23"/>
        <v/>
      </c>
      <c r="K310" s="14"/>
      <c r="L310" t="str">
        <f t="shared" si="24"/>
        <v/>
      </c>
    </row>
    <row r="311" spans="1:12">
      <c r="A311" s="5">
        <v>310</v>
      </c>
      <c r="B311" s="6" t="s">
        <v>22</v>
      </c>
      <c r="C311" s="6" t="s">
        <v>213</v>
      </c>
      <c r="D311" s="4" t="str">
        <f t="shared" si="20"/>
        <v>非小細胞肺癌</v>
      </c>
      <c r="E311" s="18" t="s">
        <v>204</v>
      </c>
      <c r="F311" s="13" t="str">
        <f t="shared" si="21"/>
        <v>唾液腺型肺癌</v>
      </c>
      <c r="G311" s="6" t="s">
        <v>211</v>
      </c>
      <c r="H311" s="13" t="str">
        <f t="shared" si="22"/>
        <v>肺腺様嚢胞癌</v>
      </c>
      <c r="I311" s="14"/>
      <c r="J311" s="13" t="str">
        <f t="shared" si="23"/>
        <v/>
      </c>
      <c r="K311" s="14"/>
      <c r="L311" t="str">
        <f t="shared" si="24"/>
        <v/>
      </c>
    </row>
    <row r="312" spans="1:12">
      <c r="A312" s="5">
        <v>311</v>
      </c>
      <c r="B312" s="6" t="s">
        <v>22</v>
      </c>
      <c r="C312" s="6" t="s">
        <v>213</v>
      </c>
      <c r="D312" s="4" t="str">
        <f t="shared" si="20"/>
        <v>非小細胞肺癌</v>
      </c>
      <c r="E312" s="18" t="s">
        <v>204</v>
      </c>
      <c r="F312" s="13" t="str">
        <f t="shared" si="21"/>
        <v>唾液腺型肺癌</v>
      </c>
      <c r="G312" s="6" t="s">
        <v>212</v>
      </c>
      <c r="H312" s="13" t="str">
        <f t="shared" si="22"/>
        <v>肺粘表皮癌</v>
      </c>
      <c r="I312" s="14"/>
      <c r="J312" s="13" t="str">
        <f t="shared" si="23"/>
        <v/>
      </c>
      <c r="K312" s="14"/>
      <c r="L312" t="str">
        <f t="shared" si="24"/>
        <v/>
      </c>
    </row>
    <row r="313" spans="1:12">
      <c r="A313" s="5">
        <v>312</v>
      </c>
      <c r="B313" s="6" t="s">
        <v>22</v>
      </c>
      <c r="C313" s="6" t="s">
        <v>213</v>
      </c>
      <c r="D313" s="4" t="str">
        <f t="shared" si="20"/>
        <v>非小細胞肺癌</v>
      </c>
      <c r="E313" s="6" t="s">
        <v>205</v>
      </c>
      <c r="F313" s="13" t="str">
        <f t="shared" si="21"/>
        <v>肺紡錘細胞癌</v>
      </c>
      <c r="G313" s="14"/>
      <c r="H313" s="13" t="str">
        <f t="shared" si="22"/>
        <v/>
      </c>
      <c r="I313" s="14"/>
      <c r="J313" s="13" t="str">
        <f t="shared" si="23"/>
        <v/>
      </c>
      <c r="K313" s="14"/>
      <c r="L313" t="str">
        <f t="shared" si="24"/>
        <v/>
      </c>
    </row>
    <row r="314" spans="1:12">
      <c r="A314" s="5">
        <v>313</v>
      </c>
      <c r="B314" s="6" t="s">
        <v>22</v>
      </c>
      <c r="C314" s="6" t="s">
        <v>214</v>
      </c>
      <c r="D314" s="4" t="str">
        <f t="shared" si="20"/>
        <v>胸膜肺芽腫</v>
      </c>
      <c r="E314" s="14"/>
      <c r="F314" s="13" t="str">
        <f t="shared" si="21"/>
        <v/>
      </c>
      <c r="G314" s="14"/>
      <c r="H314" s="13" t="str">
        <f t="shared" si="22"/>
        <v/>
      </c>
      <c r="I314" s="14"/>
      <c r="J314" s="13" t="str">
        <f t="shared" si="23"/>
        <v/>
      </c>
      <c r="K314" s="14"/>
      <c r="L314" t="str">
        <f t="shared" si="24"/>
        <v/>
      </c>
    </row>
    <row r="315" spans="1:12">
      <c r="A315" s="5">
        <v>314</v>
      </c>
      <c r="B315" s="6" t="s">
        <v>22</v>
      </c>
      <c r="C315" s="6" t="s">
        <v>215</v>
      </c>
      <c r="D315" s="4" t="str">
        <f t="shared" si="20"/>
        <v>肺リンパ管筋腫症/PEComa</v>
      </c>
      <c r="E315" s="14"/>
      <c r="F315" s="13" t="str">
        <f t="shared" si="21"/>
        <v/>
      </c>
      <c r="G315" s="14"/>
      <c r="H315" s="13" t="str">
        <f t="shared" si="22"/>
        <v/>
      </c>
      <c r="I315" s="14"/>
      <c r="J315" s="13" t="str">
        <f t="shared" si="23"/>
        <v/>
      </c>
      <c r="K315" s="14"/>
      <c r="L315" t="str">
        <f t="shared" si="24"/>
        <v/>
      </c>
    </row>
    <row r="316" spans="1:12" ht="18.600000000000001" thickBot="1">
      <c r="A316" s="7">
        <v>315</v>
      </c>
      <c r="B316" s="8" t="s">
        <v>22</v>
      </c>
      <c r="C316" s="8" t="s">
        <v>216</v>
      </c>
      <c r="D316" s="4" t="str">
        <f t="shared" si="20"/>
        <v>肺肉腫様癌</v>
      </c>
      <c r="E316" s="15"/>
      <c r="F316" s="13" t="str">
        <f t="shared" si="21"/>
        <v/>
      </c>
      <c r="G316" s="15"/>
      <c r="H316" s="13" t="str">
        <f t="shared" si="22"/>
        <v/>
      </c>
      <c r="I316" s="15"/>
      <c r="J316" s="13" t="str">
        <f t="shared" si="23"/>
        <v/>
      </c>
      <c r="K316" s="15"/>
      <c r="L316" t="str">
        <f t="shared" si="24"/>
        <v/>
      </c>
    </row>
    <row r="317" spans="1:12">
      <c r="A317" s="9">
        <v>316</v>
      </c>
      <c r="B317" s="10" t="s">
        <v>625</v>
      </c>
      <c r="C317" s="10" t="s">
        <v>626</v>
      </c>
      <c r="D317" s="4" t="str">
        <f t="shared" si="20"/>
        <v>異型リンパ球</v>
      </c>
      <c r="E317" s="16"/>
      <c r="F317" s="13" t="str">
        <f t="shared" si="21"/>
        <v/>
      </c>
      <c r="G317" s="16"/>
      <c r="H317" s="13" t="str">
        <f t="shared" si="22"/>
        <v/>
      </c>
      <c r="I317" s="16"/>
      <c r="J317" s="13" t="str">
        <f t="shared" si="23"/>
        <v/>
      </c>
      <c r="K317" s="16"/>
      <c r="L317" t="str">
        <f t="shared" si="24"/>
        <v/>
      </c>
    </row>
    <row r="318" spans="1:12">
      <c r="A318" s="5">
        <v>317</v>
      </c>
      <c r="B318" s="6" t="s">
        <v>625</v>
      </c>
      <c r="C318" s="6" t="s">
        <v>627</v>
      </c>
      <c r="D318" s="4" t="str">
        <f t="shared" si="20"/>
        <v>良性リンパ球</v>
      </c>
      <c r="E318" s="14"/>
      <c r="F318" s="13" t="str">
        <f t="shared" si="21"/>
        <v/>
      </c>
      <c r="G318" s="14"/>
      <c r="H318" s="13" t="str">
        <f t="shared" si="22"/>
        <v/>
      </c>
      <c r="I318" s="14"/>
      <c r="J318" s="13" t="str">
        <f t="shared" si="23"/>
        <v/>
      </c>
      <c r="K318" s="14"/>
      <c r="L318" t="str">
        <f t="shared" si="24"/>
        <v/>
      </c>
    </row>
    <row r="319" spans="1:12">
      <c r="A319" s="5">
        <v>318</v>
      </c>
      <c r="B319" s="6" t="s">
        <v>625</v>
      </c>
      <c r="C319" s="6" t="s">
        <v>628</v>
      </c>
      <c r="D319" s="4" t="str">
        <f t="shared" si="20"/>
        <v>リンパ腫</v>
      </c>
      <c r="E319" s="6" t="s">
        <v>629</v>
      </c>
      <c r="F319" s="13" t="str">
        <f t="shared" si="21"/>
        <v>Bリンパ芽球性白血病/リンパ腫</v>
      </c>
      <c r="G319" s="6" t="s">
        <v>634</v>
      </c>
      <c r="H319" s="13" t="str">
        <f t="shared" si="22"/>
        <v>特定の遺伝子異常を有するBリンパ芽球性白血病/リンパ腫</v>
      </c>
      <c r="I319" s="6" t="s">
        <v>647</v>
      </c>
      <c r="J319" s="13" t="str">
        <f t="shared" si="23"/>
        <v>高二倍性Bリンパ芽球性白血病/リンパ腫</v>
      </c>
      <c r="K319" s="14"/>
      <c r="L319" t="str">
        <f t="shared" si="24"/>
        <v/>
      </c>
    </row>
    <row r="320" spans="1:12">
      <c r="A320" s="5">
        <v>319</v>
      </c>
      <c r="B320" s="6" t="s">
        <v>625</v>
      </c>
      <c r="C320" s="6" t="s">
        <v>628</v>
      </c>
      <c r="D320" s="4" t="str">
        <f t="shared" si="20"/>
        <v>リンパ腫</v>
      </c>
      <c r="E320" s="6" t="s">
        <v>629</v>
      </c>
      <c r="F320" s="13" t="str">
        <f t="shared" si="21"/>
        <v>Bリンパ芽球性白血病/リンパ腫</v>
      </c>
      <c r="G320" s="6" t="s">
        <v>634</v>
      </c>
      <c r="H320" s="13" t="str">
        <f t="shared" si="22"/>
        <v>特定の遺伝子異常を有するBリンパ芽球性白血病/リンパ腫</v>
      </c>
      <c r="I320" s="18" t="s">
        <v>648</v>
      </c>
      <c r="J320" s="13" t="str">
        <f t="shared" si="23"/>
        <v>低二倍性Bリンパ芽球性白血病/リンパ腫</v>
      </c>
      <c r="K320" s="14"/>
      <c r="L320" t="str">
        <f t="shared" si="24"/>
        <v/>
      </c>
    </row>
    <row r="321" spans="1:12">
      <c r="A321" s="5">
        <v>320</v>
      </c>
      <c r="B321" s="6" t="s">
        <v>625</v>
      </c>
      <c r="C321" s="6" t="s">
        <v>628</v>
      </c>
      <c r="D321" s="4" t="str">
        <f t="shared" si="20"/>
        <v>リンパ腫</v>
      </c>
      <c r="E321" s="6" t="s">
        <v>629</v>
      </c>
      <c r="F321" s="13" t="str">
        <f t="shared" si="21"/>
        <v>Bリンパ芽球性白血病/リンパ腫</v>
      </c>
      <c r="G321" s="6" t="s">
        <v>634</v>
      </c>
      <c r="H321" s="13" t="str">
        <f t="shared" si="22"/>
        <v>特定の遺伝子異常を有するBリンパ芽球性白血病/リンパ腫</v>
      </c>
      <c r="I321" s="6" t="s">
        <v>649</v>
      </c>
      <c r="J321" s="13" t="str">
        <f t="shared" si="23"/>
        <v>iAMP21を伴うBリンパ芽球性白血病/リンパ腫</v>
      </c>
      <c r="K321" s="14"/>
      <c r="L321" t="str">
        <f t="shared" si="24"/>
        <v/>
      </c>
    </row>
    <row r="322" spans="1:12">
      <c r="A322" s="5">
        <v>321</v>
      </c>
      <c r="B322" s="6" t="s">
        <v>625</v>
      </c>
      <c r="C322" s="6" t="s">
        <v>628</v>
      </c>
      <c r="D322" s="4" t="str">
        <f t="shared" si="20"/>
        <v>リンパ腫</v>
      </c>
      <c r="E322" s="6" t="s">
        <v>629</v>
      </c>
      <c r="F322" s="13" t="str">
        <f t="shared" si="21"/>
        <v>Bリンパ芽球性白血病/リンパ腫</v>
      </c>
      <c r="G322" s="6" t="s">
        <v>634</v>
      </c>
      <c r="H322" s="13" t="str">
        <f t="shared" si="22"/>
        <v>特定の遺伝子異常を有するBリンパ芽球性白血病/リンパ腫</v>
      </c>
      <c r="I322" s="6" t="s">
        <v>3601</v>
      </c>
      <c r="J322" s="13" t="s">
        <v>3409</v>
      </c>
      <c r="K322" s="14"/>
      <c r="L322" t="str">
        <f t="shared" si="24"/>
        <v/>
      </c>
    </row>
    <row r="323" spans="1:12">
      <c r="A323" s="5">
        <v>322</v>
      </c>
      <c r="B323" s="6" t="s">
        <v>625</v>
      </c>
      <c r="C323" s="6" t="s">
        <v>628</v>
      </c>
      <c r="D323" s="4" t="str">
        <f t="shared" ref="D323:D386" si="25">RIGHT(C323,LEN(C323)-FIND("_",C323))</f>
        <v>リンパ腫</v>
      </c>
      <c r="E323" s="6" t="s">
        <v>629</v>
      </c>
      <c r="F323" s="13" t="str">
        <f t="shared" ref="F323:F386" si="26">IF(E323="","",RIGHT(E323,LEN(E323)-FIND("_",E323)))</f>
        <v>Bリンパ芽球性白血病/リンパ腫</v>
      </c>
      <c r="G323" s="6" t="s">
        <v>634</v>
      </c>
      <c r="H323" s="13" t="str">
        <f t="shared" ref="H323:H386" si="27">IF(G323="","",RIGHT(G323,LEN(G323)-FIND("_",G323)))</f>
        <v>特定の遺伝子異常を有するBリンパ芽球性白血病/リンパ腫</v>
      </c>
      <c r="I323" s="6" t="s">
        <v>3603</v>
      </c>
      <c r="J323" s="13" t="s">
        <v>3410</v>
      </c>
      <c r="K323" s="14"/>
      <c r="L323" t="str">
        <f t="shared" ref="L323:L386" si="28">IF(K323="","",RIGHT(K323,LEN(K323)-FIND("_",K323)))</f>
        <v/>
      </c>
    </row>
    <row r="324" spans="1:12">
      <c r="A324" s="5">
        <v>323</v>
      </c>
      <c r="B324" s="6" t="s">
        <v>625</v>
      </c>
      <c r="C324" s="6" t="s">
        <v>628</v>
      </c>
      <c r="D324" s="4" t="str">
        <f t="shared" si="25"/>
        <v>リンパ腫</v>
      </c>
      <c r="E324" s="6" t="s">
        <v>629</v>
      </c>
      <c r="F324" s="13" t="str">
        <f t="shared" si="26"/>
        <v>Bリンパ芽球性白血病/リンパ腫</v>
      </c>
      <c r="G324" s="6" t="s">
        <v>634</v>
      </c>
      <c r="H324" s="13" t="str">
        <f t="shared" si="27"/>
        <v>特定の遺伝子異常を有するBリンパ芽球性白血病/リンパ腫</v>
      </c>
      <c r="I324" s="6" t="s">
        <v>650</v>
      </c>
      <c r="J324" s="13" t="str">
        <f t="shared" ref="J324:J386" si="29">IF(I324="","",RIGHT(I324,LEN(I324)-FIND("_",I324)))</f>
        <v>t(5;14)(q31.1;q32.3) IL3-IGHを伴うBリンパ芽球性白血病/リンパ腫</v>
      </c>
      <c r="K324" s="14"/>
      <c r="L324" t="str">
        <f t="shared" si="28"/>
        <v/>
      </c>
    </row>
    <row r="325" spans="1:12">
      <c r="A325" s="5">
        <v>324</v>
      </c>
      <c r="B325" s="6" t="s">
        <v>625</v>
      </c>
      <c r="C325" s="6" t="s">
        <v>628</v>
      </c>
      <c r="D325" s="4" t="str">
        <f t="shared" si="25"/>
        <v>リンパ腫</v>
      </c>
      <c r="E325" s="6" t="s">
        <v>629</v>
      </c>
      <c r="F325" s="13" t="str">
        <f t="shared" si="26"/>
        <v>Bリンパ芽球性白血病/リンパ腫</v>
      </c>
      <c r="G325" s="6" t="s">
        <v>634</v>
      </c>
      <c r="H325" s="13" t="str">
        <f t="shared" si="27"/>
        <v>特定の遺伝子異常を有するBリンパ芽球性白血病/リンパ腫</v>
      </c>
      <c r="I325" s="6" t="s">
        <v>651</v>
      </c>
      <c r="J325" s="13" t="str">
        <f t="shared" si="29"/>
        <v>t(9;22)(q34.1;q11.2); BCR-ABL1を伴うBリンパ芽球性白血病/リンパ腫</v>
      </c>
      <c r="K325" s="14"/>
      <c r="L325" t="str">
        <f t="shared" si="28"/>
        <v/>
      </c>
    </row>
    <row r="326" spans="1:12">
      <c r="A326" s="5">
        <v>325</v>
      </c>
      <c r="B326" s="6" t="s">
        <v>625</v>
      </c>
      <c r="C326" s="6" t="s">
        <v>628</v>
      </c>
      <c r="D326" s="4" t="str">
        <f t="shared" si="25"/>
        <v>リンパ腫</v>
      </c>
      <c r="E326" s="6" t="s">
        <v>629</v>
      </c>
      <c r="F326" s="13" t="str">
        <f t="shared" si="26"/>
        <v>Bリンパ芽球性白血病/リンパ腫</v>
      </c>
      <c r="G326" s="6" t="s">
        <v>634</v>
      </c>
      <c r="H326" s="13" t="str">
        <f t="shared" si="27"/>
        <v>特定の遺伝子異常を有するBリンパ芽球性白血病/リンパ腫</v>
      </c>
      <c r="I326" s="6" t="s">
        <v>652</v>
      </c>
      <c r="J326" s="13" t="str">
        <f t="shared" si="29"/>
        <v>t(v;11q23.3); KMT2A再構成を伴うBリンパ芽球性白血病/リンパ腫</v>
      </c>
      <c r="K326" s="14"/>
      <c r="L326" t="str">
        <f t="shared" si="28"/>
        <v/>
      </c>
    </row>
    <row r="327" spans="1:12">
      <c r="A327" s="5">
        <v>326</v>
      </c>
      <c r="B327" s="6" t="s">
        <v>625</v>
      </c>
      <c r="C327" s="6" t="s">
        <v>628</v>
      </c>
      <c r="D327" s="4" t="str">
        <f t="shared" si="25"/>
        <v>リンパ腫</v>
      </c>
      <c r="E327" s="6" t="s">
        <v>629</v>
      </c>
      <c r="F327" s="13" t="str">
        <f t="shared" si="26"/>
        <v>Bリンパ芽球性白血病/リンパ腫</v>
      </c>
      <c r="G327" s="6" t="s">
        <v>634</v>
      </c>
      <c r="H327" s="13" t="str">
        <f t="shared" si="27"/>
        <v>特定の遺伝子異常を有するBリンパ芽球性白血病/リンパ腫</v>
      </c>
      <c r="I327" s="6" t="s">
        <v>653</v>
      </c>
      <c r="J327" s="13" t="str">
        <f t="shared" si="29"/>
        <v>Bリンパ芽球性白血病/BCR-ABL1に類似したリンパ腫</v>
      </c>
      <c r="K327" s="14"/>
      <c r="L327" t="str">
        <f t="shared" si="28"/>
        <v/>
      </c>
    </row>
    <row r="328" spans="1:12">
      <c r="A328" s="5">
        <v>327</v>
      </c>
      <c r="B328" s="6" t="s">
        <v>625</v>
      </c>
      <c r="C328" s="6" t="s">
        <v>628</v>
      </c>
      <c r="D328" s="4" t="str">
        <f t="shared" si="25"/>
        <v>リンパ腫</v>
      </c>
      <c r="E328" s="6" t="s">
        <v>629</v>
      </c>
      <c r="F328" s="13" t="str">
        <f t="shared" si="26"/>
        <v>Bリンパ芽球性白血病/リンパ腫</v>
      </c>
      <c r="G328" s="6" t="s">
        <v>635</v>
      </c>
      <c r="H328" s="13" t="str">
        <f t="shared" si="27"/>
        <v>Bリンパ芽球性白血病/リンパ腫、非特定型</v>
      </c>
      <c r="I328" s="14"/>
      <c r="J328" s="13" t="str">
        <f t="shared" si="29"/>
        <v/>
      </c>
      <c r="K328" s="14"/>
      <c r="L328" t="str">
        <f t="shared" si="28"/>
        <v/>
      </c>
    </row>
    <row r="329" spans="1:12">
      <c r="A329" s="5">
        <v>328</v>
      </c>
      <c r="B329" s="6" t="s">
        <v>625</v>
      </c>
      <c r="C329" s="6" t="s">
        <v>628</v>
      </c>
      <c r="D329" s="4" t="str">
        <f t="shared" si="25"/>
        <v>リンパ腫</v>
      </c>
      <c r="E329" s="6" t="s">
        <v>630</v>
      </c>
      <c r="F329" s="13" t="str">
        <f t="shared" si="26"/>
        <v>ホジキンリンパ腫</v>
      </c>
      <c r="G329" s="6" t="s">
        <v>636</v>
      </c>
      <c r="H329" s="13" t="str">
        <f t="shared" si="27"/>
        <v>古典的ホジキンリンパ腫</v>
      </c>
      <c r="I329" s="6" t="s">
        <v>654</v>
      </c>
      <c r="J329" s="13" t="str">
        <f t="shared" si="29"/>
        <v>リンパ球減少型古典的ホジキンリンパ腫</v>
      </c>
      <c r="K329" s="14"/>
      <c r="L329" t="str">
        <f t="shared" si="28"/>
        <v/>
      </c>
    </row>
    <row r="330" spans="1:12">
      <c r="A330" s="5">
        <v>329</v>
      </c>
      <c r="B330" s="6" t="s">
        <v>625</v>
      </c>
      <c r="C330" s="6" t="s">
        <v>628</v>
      </c>
      <c r="D330" s="4" t="str">
        <f t="shared" si="25"/>
        <v>リンパ腫</v>
      </c>
      <c r="E330" s="6" t="s">
        <v>630</v>
      </c>
      <c r="F330" s="13" t="str">
        <f t="shared" si="26"/>
        <v>ホジキンリンパ腫</v>
      </c>
      <c r="G330" s="6" t="s">
        <v>636</v>
      </c>
      <c r="H330" s="13" t="str">
        <f t="shared" si="27"/>
        <v>古典的ホジキンリンパ腫</v>
      </c>
      <c r="I330" s="6" t="s">
        <v>655</v>
      </c>
      <c r="J330" s="13" t="str">
        <f t="shared" si="29"/>
        <v>リンパ球豊富型古典的ホジキンリンパ腫</v>
      </c>
      <c r="K330" s="14"/>
      <c r="L330" t="str">
        <f t="shared" si="28"/>
        <v/>
      </c>
    </row>
    <row r="331" spans="1:12">
      <c r="A331" s="5">
        <v>330</v>
      </c>
      <c r="B331" s="6" t="s">
        <v>625</v>
      </c>
      <c r="C331" s="6" t="s">
        <v>628</v>
      </c>
      <c r="D331" s="4" t="str">
        <f t="shared" si="25"/>
        <v>リンパ腫</v>
      </c>
      <c r="E331" s="6" t="s">
        <v>630</v>
      </c>
      <c r="F331" s="13" t="str">
        <f t="shared" si="26"/>
        <v>ホジキンリンパ腫</v>
      </c>
      <c r="G331" s="6" t="s">
        <v>636</v>
      </c>
      <c r="H331" s="13" t="str">
        <f t="shared" si="27"/>
        <v>古典的ホジキンリンパ腫</v>
      </c>
      <c r="I331" s="6" t="s">
        <v>656</v>
      </c>
      <c r="J331" s="13" t="str">
        <f t="shared" si="29"/>
        <v>混合細胞型古典的ホジキンリンパ腫</v>
      </c>
      <c r="K331" s="14"/>
      <c r="L331" t="str">
        <f t="shared" si="28"/>
        <v/>
      </c>
    </row>
    <row r="332" spans="1:12">
      <c r="A332" s="5">
        <v>331</v>
      </c>
      <c r="B332" s="6" t="s">
        <v>625</v>
      </c>
      <c r="C332" s="6" t="s">
        <v>628</v>
      </c>
      <c r="D332" s="4" t="str">
        <f t="shared" si="25"/>
        <v>リンパ腫</v>
      </c>
      <c r="E332" s="6" t="s">
        <v>630</v>
      </c>
      <c r="F332" s="13" t="str">
        <f t="shared" si="26"/>
        <v>ホジキンリンパ腫</v>
      </c>
      <c r="G332" s="6" t="s">
        <v>636</v>
      </c>
      <c r="H332" s="13" t="str">
        <f t="shared" si="27"/>
        <v>古典的ホジキンリンパ腫</v>
      </c>
      <c r="I332" s="6" t="s">
        <v>657</v>
      </c>
      <c r="J332" s="13" t="str">
        <f t="shared" si="29"/>
        <v>結節硬化型古典的ホジキンリンパ腫</v>
      </c>
      <c r="K332" s="14"/>
      <c r="L332" t="str">
        <f t="shared" si="28"/>
        <v/>
      </c>
    </row>
    <row r="333" spans="1:12">
      <c r="A333" s="5">
        <v>332</v>
      </c>
      <c r="B333" s="6" t="s">
        <v>625</v>
      </c>
      <c r="C333" s="6" t="s">
        <v>628</v>
      </c>
      <c r="D333" s="4" t="str">
        <f t="shared" si="25"/>
        <v>リンパ腫</v>
      </c>
      <c r="E333" s="6" t="s">
        <v>630</v>
      </c>
      <c r="F333" s="13" t="str">
        <f t="shared" si="26"/>
        <v>ホジキンリンパ腫</v>
      </c>
      <c r="G333" s="6" t="s">
        <v>637</v>
      </c>
      <c r="H333" s="13" t="str">
        <f t="shared" si="27"/>
        <v>結節性リンパ球優位型ホジキンリンパ腫</v>
      </c>
      <c r="I333" s="14"/>
      <c r="J333" s="13" t="str">
        <f t="shared" si="29"/>
        <v/>
      </c>
      <c r="K333" s="14"/>
      <c r="L333" t="str">
        <f t="shared" si="28"/>
        <v/>
      </c>
    </row>
    <row r="334" spans="1:12">
      <c r="A334" s="5">
        <v>333</v>
      </c>
      <c r="B334" s="6" t="s">
        <v>625</v>
      </c>
      <c r="C334" s="6" t="s">
        <v>628</v>
      </c>
      <c r="D334" s="4" t="str">
        <f t="shared" si="25"/>
        <v>リンパ腫</v>
      </c>
      <c r="E334" s="6" t="s">
        <v>631</v>
      </c>
      <c r="F334" s="13" t="str">
        <f t="shared" si="26"/>
        <v>非ホジキンリンパ腫</v>
      </c>
      <c r="G334" s="18" t="s">
        <v>638</v>
      </c>
      <c r="H334" s="13" t="str">
        <f t="shared" si="27"/>
        <v>成熟B細胞腫瘍</v>
      </c>
      <c r="I334" s="6" t="s">
        <v>658</v>
      </c>
      <c r="J334" s="13" t="str">
        <f t="shared" si="29"/>
        <v>ALK陽性大細胞型B細胞リンパ腫</v>
      </c>
      <c r="K334" s="14"/>
      <c r="L334" t="str">
        <f t="shared" si="28"/>
        <v/>
      </c>
    </row>
    <row r="335" spans="1:12">
      <c r="A335" s="5">
        <v>334</v>
      </c>
      <c r="B335" s="6" t="s">
        <v>625</v>
      </c>
      <c r="C335" s="6" t="s">
        <v>628</v>
      </c>
      <c r="D335" s="4" t="str">
        <f t="shared" si="25"/>
        <v>リンパ腫</v>
      </c>
      <c r="E335" s="6" t="s">
        <v>631</v>
      </c>
      <c r="F335" s="13" t="str">
        <f t="shared" si="26"/>
        <v>非ホジキンリンパ腫</v>
      </c>
      <c r="G335" s="18" t="s">
        <v>638</v>
      </c>
      <c r="H335" s="13" t="str">
        <f t="shared" si="27"/>
        <v>成熟B細胞腫瘍</v>
      </c>
      <c r="I335" s="6" t="s">
        <v>659</v>
      </c>
      <c r="J335" s="13" t="str">
        <f t="shared" si="29"/>
        <v>α重鎖病</v>
      </c>
      <c r="K335" s="14"/>
      <c r="L335" t="str">
        <f t="shared" si="28"/>
        <v/>
      </c>
    </row>
    <row r="336" spans="1:12">
      <c r="A336" s="5">
        <v>335</v>
      </c>
      <c r="B336" s="6" t="s">
        <v>625</v>
      </c>
      <c r="C336" s="6" t="s">
        <v>628</v>
      </c>
      <c r="D336" s="4" t="str">
        <f t="shared" si="25"/>
        <v>リンパ腫</v>
      </c>
      <c r="E336" s="6" t="s">
        <v>631</v>
      </c>
      <c r="F336" s="13" t="str">
        <f t="shared" si="26"/>
        <v>非ホジキンリンパ腫</v>
      </c>
      <c r="G336" s="18" t="s">
        <v>638</v>
      </c>
      <c r="H336" s="13" t="str">
        <f t="shared" si="27"/>
        <v>成熟B細胞腫瘍</v>
      </c>
      <c r="I336" s="6" t="s">
        <v>660</v>
      </c>
      <c r="J336" s="13" t="str">
        <f t="shared" si="29"/>
        <v>B細胞リンパ腫、分類不能型、びまん性大細胞型B細胞リンパ腫と古典的ホジキンリンパ腫との中間型</v>
      </c>
      <c r="K336" s="14"/>
      <c r="L336" t="str">
        <f t="shared" si="28"/>
        <v/>
      </c>
    </row>
    <row r="337" spans="1:12">
      <c r="A337" s="5">
        <v>336</v>
      </c>
      <c r="B337" s="6" t="s">
        <v>625</v>
      </c>
      <c r="C337" s="6" t="s">
        <v>628</v>
      </c>
      <c r="D337" s="4" t="str">
        <f t="shared" si="25"/>
        <v>リンパ腫</v>
      </c>
      <c r="E337" s="6" t="s">
        <v>631</v>
      </c>
      <c r="F337" s="13" t="str">
        <f t="shared" si="26"/>
        <v>非ホジキンリンパ腫</v>
      </c>
      <c r="G337" s="18" t="s">
        <v>638</v>
      </c>
      <c r="H337" s="13" t="str">
        <f t="shared" si="27"/>
        <v>成熟B細胞腫瘍</v>
      </c>
      <c r="I337" s="6" t="s">
        <v>661</v>
      </c>
      <c r="J337" s="13" t="str">
        <f t="shared" si="29"/>
        <v>B細胞前リンパ球性白血病</v>
      </c>
      <c r="K337" s="14"/>
      <c r="L337" t="str">
        <f t="shared" si="28"/>
        <v/>
      </c>
    </row>
    <row r="338" spans="1:12">
      <c r="A338" s="5">
        <v>337</v>
      </c>
      <c r="B338" s="6" t="s">
        <v>625</v>
      </c>
      <c r="C338" s="6" t="s">
        <v>628</v>
      </c>
      <c r="D338" s="4" t="str">
        <f t="shared" si="25"/>
        <v>リンパ腫</v>
      </c>
      <c r="E338" s="6" t="s">
        <v>631</v>
      </c>
      <c r="F338" s="13" t="str">
        <f t="shared" si="26"/>
        <v>非ホジキンリンパ腫</v>
      </c>
      <c r="G338" s="18" t="s">
        <v>638</v>
      </c>
      <c r="H338" s="13" t="str">
        <f t="shared" si="27"/>
        <v>成熟B細胞腫瘍</v>
      </c>
      <c r="I338" s="6" t="s">
        <v>662</v>
      </c>
      <c r="J338" s="13" t="str">
        <f t="shared" si="29"/>
        <v>バーキットリンパ腫</v>
      </c>
      <c r="K338" s="14"/>
      <c r="L338" t="str">
        <f t="shared" si="28"/>
        <v/>
      </c>
    </row>
    <row r="339" spans="1:12">
      <c r="A339" s="5">
        <v>338</v>
      </c>
      <c r="B339" s="6" t="s">
        <v>625</v>
      </c>
      <c r="C339" s="6" t="s">
        <v>628</v>
      </c>
      <c r="D339" s="4" t="str">
        <f t="shared" si="25"/>
        <v>リンパ腫</v>
      </c>
      <c r="E339" s="6" t="s">
        <v>631</v>
      </c>
      <c r="F339" s="13" t="str">
        <f t="shared" si="26"/>
        <v>非ホジキンリンパ腫</v>
      </c>
      <c r="G339" s="18" t="s">
        <v>638</v>
      </c>
      <c r="H339" s="13" t="str">
        <f t="shared" si="27"/>
        <v>成熟B細胞腫瘍</v>
      </c>
      <c r="I339" s="6" t="s">
        <v>663</v>
      </c>
      <c r="J339" s="13" t="str">
        <f t="shared" si="29"/>
        <v>11q異常を伴うバーキット様リンパ腫</v>
      </c>
      <c r="K339" s="14"/>
      <c r="L339" t="str">
        <f t="shared" si="28"/>
        <v/>
      </c>
    </row>
    <row r="340" spans="1:12">
      <c r="A340" s="5">
        <v>339</v>
      </c>
      <c r="B340" s="6" t="s">
        <v>625</v>
      </c>
      <c r="C340" s="6" t="s">
        <v>628</v>
      </c>
      <c r="D340" s="4" t="str">
        <f t="shared" si="25"/>
        <v>リンパ腫</v>
      </c>
      <c r="E340" s="6" t="s">
        <v>631</v>
      </c>
      <c r="F340" s="13" t="str">
        <f t="shared" si="26"/>
        <v>非ホジキンリンパ腫</v>
      </c>
      <c r="G340" s="18" t="s">
        <v>638</v>
      </c>
      <c r="H340" s="13" t="str">
        <f t="shared" si="27"/>
        <v>成熟B細胞腫瘍</v>
      </c>
      <c r="I340" s="6" t="s">
        <v>664</v>
      </c>
      <c r="J340" s="13" t="str">
        <f t="shared" si="29"/>
        <v>慢性リンパ性白血病/小リンパ球性リンパ腫</v>
      </c>
      <c r="K340" s="14"/>
      <c r="L340" t="str">
        <f t="shared" si="28"/>
        <v/>
      </c>
    </row>
    <row r="341" spans="1:12">
      <c r="A341" s="5">
        <v>340</v>
      </c>
      <c r="B341" s="6" t="s">
        <v>625</v>
      </c>
      <c r="C341" s="6" t="s">
        <v>628</v>
      </c>
      <c r="D341" s="4" t="str">
        <f t="shared" si="25"/>
        <v>リンパ腫</v>
      </c>
      <c r="E341" s="6" t="s">
        <v>631</v>
      </c>
      <c r="F341" s="13" t="str">
        <f t="shared" si="26"/>
        <v>非ホジキンリンパ腫</v>
      </c>
      <c r="G341" s="18" t="s">
        <v>638</v>
      </c>
      <c r="H341" s="13" t="str">
        <f t="shared" si="27"/>
        <v>成熟B細胞腫瘍</v>
      </c>
      <c r="I341" s="6" t="s">
        <v>665</v>
      </c>
      <c r="J341" s="13" t="str">
        <f t="shared" si="29"/>
        <v>慢性炎症に伴うびまん性大細胞型B細胞リンパ腫</v>
      </c>
      <c r="K341" s="14"/>
      <c r="L341" t="str">
        <f t="shared" si="28"/>
        <v/>
      </c>
    </row>
    <row r="342" spans="1:12">
      <c r="A342" s="5">
        <v>341</v>
      </c>
      <c r="B342" s="6" t="s">
        <v>625</v>
      </c>
      <c r="C342" s="6" t="s">
        <v>628</v>
      </c>
      <c r="D342" s="4" t="str">
        <f t="shared" si="25"/>
        <v>リンパ腫</v>
      </c>
      <c r="E342" s="6" t="s">
        <v>631</v>
      </c>
      <c r="F342" s="13" t="str">
        <f t="shared" si="26"/>
        <v>非ホジキンリンパ腫</v>
      </c>
      <c r="G342" s="18" t="s">
        <v>638</v>
      </c>
      <c r="H342" s="13" t="str">
        <f t="shared" si="27"/>
        <v>成熟B細胞腫瘍</v>
      </c>
      <c r="I342" s="18" t="s">
        <v>666</v>
      </c>
      <c r="J342" s="13" t="str">
        <f t="shared" si="29"/>
        <v>びまん性大細胞型B細胞リンパ腫、非特異型</v>
      </c>
      <c r="K342" s="6" t="s">
        <v>722</v>
      </c>
      <c r="L342" t="str">
        <f t="shared" si="28"/>
        <v>活性化B細胞</v>
      </c>
    </row>
    <row r="343" spans="1:12">
      <c r="A343" s="5">
        <v>342</v>
      </c>
      <c r="B343" s="6" t="s">
        <v>625</v>
      </c>
      <c r="C343" s="6" t="s">
        <v>628</v>
      </c>
      <c r="D343" s="4" t="str">
        <f t="shared" si="25"/>
        <v>リンパ腫</v>
      </c>
      <c r="E343" s="6" t="s">
        <v>631</v>
      </c>
      <c r="F343" s="13" t="str">
        <f t="shared" si="26"/>
        <v>非ホジキンリンパ腫</v>
      </c>
      <c r="G343" s="18" t="s">
        <v>638</v>
      </c>
      <c r="H343" s="13" t="str">
        <f t="shared" si="27"/>
        <v>成熟B細胞腫瘍</v>
      </c>
      <c r="I343" s="18" t="s">
        <v>666</v>
      </c>
      <c r="J343" s="13" t="str">
        <f t="shared" si="29"/>
        <v>びまん性大細胞型B細胞リンパ腫、非特異型</v>
      </c>
      <c r="K343" s="6" t="s">
        <v>723</v>
      </c>
      <c r="L343" t="str">
        <f t="shared" si="28"/>
        <v>胚中心B細胞</v>
      </c>
    </row>
    <row r="344" spans="1:12">
      <c r="A344" s="5">
        <v>343</v>
      </c>
      <c r="B344" s="6" t="s">
        <v>625</v>
      </c>
      <c r="C344" s="6" t="s">
        <v>628</v>
      </c>
      <c r="D344" s="4" t="str">
        <f t="shared" si="25"/>
        <v>リンパ腫</v>
      </c>
      <c r="E344" s="6" t="s">
        <v>631</v>
      </c>
      <c r="F344" s="13" t="str">
        <f t="shared" si="26"/>
        <v>非ホジキンリンパ腫</v>
      </c>
      <c r="G344" s="18" t="s">
        <v>638</v>
      </c>
      <c r="H344" s="13" t="str">
        <f t="shared" si="27"/>
        <v>成熟B細胞腫瘍</v>
      </c>
      <c r="I344" s="26" t="s">
        <v>667</v>
      </c>
      <c r="J344" s="13" t="str">
        <f t="shared" si="29"/>
        <v>EBV陽性びまん性大細胞型B細胞リンパ腫、非特異型</v>
      </c>
      <c r="K344" s="14"/>
      <c r="L344" t="str">
        <f t="shared" si="28"/>
        <v/>
      </c>
    </row>
    <row r="345" spans="1:12">
      <c r="A345" s="5">
        <v>344</v>
      </c>
      <c r="B345" s="6" t="s">
        <v>625</v>
      </c>
      <c r="C345" s="6" t="s">
        <v>628</v>
      </c>
      <c r="D345" s="4" t="str">
        <f t="shared" si="25"/>
        <v>リンパ腫</v>
      </c>
      <c r="E345" s="6" t="s">
        <v>631</v>
      </c>
      <c r="F345" s="13" t="str">
        <f t="shared" si="26"/>
        <v>非ホジキンリンパ腫</v>
      </c>
      <c r="G345" s="18" t="s">
        <v>638</v>
      </c>
      <c r="H345" s="13" t="str">
        <f t="shared" si="27"/>
        <v>成熟B細胞腫瘍</v>
      </c>
      <c r="I345" s="6" t="s">
        <v>668</v>
      </c>
      <c r="J345" s="13" t="str">
        <f t="shared" si="29"/>
        <v>EBV 陽性粘膜皮膚潰瘍</v>
      </c>
      <c r="K345" s="14"/>
      <c r="L345" t="str">
        <f t="shared" si="28"/>
        <v/>
      </c>
    </row>
    <row r="346" spans="1:12">
      <c r="A346" s="5">
        <v>345</v>
      </c>
      <c r="B346" s="6" t="s">
        <v>625</v>
      </c>
      <c r="C346" s="6" t="s">
        <v>628</v>
      </c>
      <c r="D346" s="4" t="str">
        <f t="shared" si="25"/>
        <v>リンパ腫</v>
      </c>
      <c r="E346" s="6" t="s">
        <v>631</v>
      </c>
      <c r="F346" s="13" t="str">
        <f t="shared" si="26"/>
        <v>非ホジキンリンパ腫</v>
      </c>
      <c r="G346" s="18" t="s">
        <v>638</v>
      </c>
      <c r="H346" s="13" t="str">
        <f t="shared" si="27"/>
        <v>成熟B細胞腫瘍</v>
      </c>
      <c r="I346" s="6" t="s">
        <v>669</v>
      </c>
      <c r="J346" s="13" t="str">
        <f t="shared" si="29"/>
        <v>髄外性形質細胞腫</v>
      </c>
      <c r="K346" s="14"/>
      <c r="L346" t="str">
        <f t="shared" si="28"/>
        <v/>
      </c>
    </row>
    <row r="347" spans="1:12">
      <c r="A347" s="5">
        <v>346</v>
      </c>
      <c r="B347" s="6" t="s">
        <v>625</v>
      </c>
      <c r="C347" s="6" t="s">
        <v>628</v>
      </c>
      <c r="D347" s="4" t="str">
        <f t="shared" si="25"/>
        <v>リンパ腫</v>
      </c>
      <c r="E347" s="6" t="s">
        <v>631</v>
      </c>
      <c r="F347" s="13" t="str">
        <f t="shared" si="26"/>
        <v>非ホジキンリンパ腫</v>
      </c>
      <c r="G347" s="18" t="s">
        <v>638</v>
      </c>
      <c r="H347" s="13" t="str">
        <f t="shared" si="27"/>
        <v>成熟B細胞腫瘍</v>
      </c>
      <c r="I347" s="6" t="s">
        <v>670</v>
      </c>
      <c r="J347" s="13" t="str">
        <f t="shared" si="29"/>
        <v>濾胞性リンパ腫</v>
      </c>
      <c r="K347" s="6" t="s">
        <v>724</v>
      </c>
      <c r="L347" t="str">
        <f t="shared" si="28"/>
        <v>十二指腸濾胞性リンパ腫</v>
      </c>
    </row>
    <row r="348" spans="1:12">
      <c r="A348" s="5">
        <v>347</v>
      </c>
      <c r="B348" s="6" t="s">
        <v>625</v>
      </c>
      <c r="C348" s="6" t="s">
        <v>628</v>
      </c>
      <c r="D348" s="4" t="str">
        <f t="shared" si="25"/>
        <v>リンパ腫</v>
      </c>
      <c r="E348" s="6" t="s">
        <v>631</v>
      </c>
      <c r="F348" s="13" t="str">
        <f t="shared" si="26"/>
        <v>非ホジキンリンパ腫</v>
      </c>
      <c r="G348" s="18" t="s">
        <v>638</v>
      </c>
      <c r="H348" s="13" t="str">
        <f t="shared" si="27"/>
        <v>成熟B細胞腫瘍</v>
      </c>
      <c r="I348" s="6" t="s">
        <v>670</v>
      </c>
      <c r="J348" s="13" t="str">
        <f t="shared" si="29"/>
        <v>濾胞性リンパ腫</v>
      </c>
      <c r="K348" s="6" t="s">
        <v>725</v>
      </c>
      <c r="L348" t="str">
        <f t="shared" si="28"/>
        <v>原位置濾胞性腫瘍</v>
      </c>
    </row>
    <row r="349" spans="1:12">
      <c r="A349" s="5">
        <v>348</v>
      </c>
      <c r="B349" s="6" t="s">
        <v>625</v>
      </c>
      <c r="C349" s="6" t="s">
        <v>628</v>
      </c>
      <c r="D349" s="4" t="str">
        <f t="shared" si="25"/>
        <v>リンパ腫</v>
      </c>
      <c r="E349" s="6" t="s">
        <v>631</v>
      </c>
      <c r="F349" s="13" t="str">
        <f t="shared" si="26"/>
        <v>非ホジキンリンパ腫</v>
      </c>
      <c r="G349" s="18" t="s">
        <v>638</v>
      </c>
      <c r="H349" s="13" t="str">
        <f t="shared" si="27"/>
        <v>成熟B細胞腫瘍</v>
      </c>
      <c r="I349" s="26" t="s">
        <v>671</v>
      </c>
      <c r="J349" s="13" t="str">
        <f t="shared" si="29"/>
        <v>γ重鎖病</v>
      </c>
      <c r="K349" s="14"/>
      <c r="L349" t="str">
        <f t="shared" si="28"/>
        <v/>
      </c>
    </row>
    <row r="350" spans="1:12">
      <c r="A350" s="5">
        <v>349</v>
      </c>
      <c r="B350" s="6" t="s">
        <v>625</v>
      </c>
      <c r="C350" s="6" t="s">
        <v>628</v>
      </c>
      <c r="D350" s="4" t="str">
        <f t="shared" si="25"/>
        <v>リンパ腫</v>
      </c>
      <c r="E350" s="6" t="s">
        <v>631</v>
      </c>
      <c r="F350" s="13" t="str">
        <f t="shared" si="26"/>
        <v>非ホジキンリンパ腫</v>
      </c>
      <c r="G350" s="18" t="s">
        <v>638</v>
      </c>
      <c r="H350" s="13" t="str">
        <f t="shared" si="27"/>
        <v>成熟B細胞腫瘍</v>
      </c>
      <c r="I350" s="6" t="s">
        <v>672</v>
      </c>
      <c r="J350" s="13" t="str">
        <f t="shared" si="29"/>
        <v>HHV8陽性びまん性大細胞型B細胞リンパ腫、非特異型</v>
      </c>
      <c r="K350" s="14"/>
      <c r="L350" t="str">
        <f t="shared" si="28"/>
        <v/>
      </c>
    </row>
    <row r="351" spans="1:12">
      <c r="A351" s="5">
        <v>350</v>
      </c>
      <c r="B351" s="6" t="s">
        <v>625</v>
      </c>
      <c r="C351" s="6" t="s">
        <v>628</v>
      </c>
      <c r="D351" s="4" t="str">
        <f t="shared" si="25"/>
        <v>リンパ腫</v>
      </c>
      <c r="E351" s="6" t="s">
        <v>631</v>
      </c>
      <c r="F351" s="13" t="str">
        <f t="shared" si="26"/>
        <v>非ホジキンリンパ腫</v>
      </c>
      <c r="G351" s="18" t="s">
        <v>638</v>
      </c>
      <c r="H351" s="13" t="str">
        <f t="shared" si="27"/>
        <v>成熟B細胞腫瘍</v>
      </c>
      <c r="I351" s="6" t="s">
        <v>673</v>
      </c>
      <c r="J351" s="13" t="str">
        <f t="shared" si="29"/>
        <v>有毛細胞白血病</v>
      </c>
      <c r="K351" s="14"/>
      <c r="L351" t="str">
        <f t="shared" si="28"/>
        <v/>
      </c>
    </row>
    <row r="352" spans="1:12">
      <c r="A352" s="5">
        <v>351</v>
      </c>
      <c r="B352" s="6" t="s">
        <v>625</v>
      </c>
      <c r="C352" s="6" t="s">
        <v>628</v>
      </c>
      <c r="D352" s="4" t="str">
        <f t="shared" si="25"/>
        <v>リンパ腫</v>
      </c>
      <c r="E352" s="6" t="s">
        <v>631</v>
      </c>
      <c r="F352" s="13" t="str">
        <f t="shared" si="26"/>
        <v>非ホジキンリンパ腫</v>
      </c>
      <c r="G352" s="18" t="s">
        <v>638</v>
      </c>
      <c r="H352" s="13" t="str">
        <f t="shared" si="27"/>
        <v>成熟B細胞腫瘍</v>
      </c>
      <c r="I352" s="6" t="s">
        <v>674</v>
      </c>
      <c r="J352" s="13" t="str">
        <f t="shared" si="29"/>
        <v>高悪性度B細胞リンパ腫、非特異型</v>
      </c>
      <c r="K352" s="14"/>
      <c r="L352" t="str">
        <f t="shared" si="28"/>
        <v/>
      </c>
    </row>
    <row r="353" spans="1:12">
      <c r="A353" s="5">
        <v>352</v>
      </c>
      <c r="B353" s="6" t="s">
        <v>625</v>
      </c>
      <c r="C353" s="6" t="s">
        <v>628</v>
      </c>
      <c r="D353" s="4" t="str">
        <f t="shared" si="25"/>
        <v>リンパ腫</v>
      </c>
      <c r="E353" s="6" t="s">
        <v>631</v>
      </c>
      <c r="F353" s="13" t="str">
        <f t="shared" si="26"/>
        <v>非ホジキンリンパ腫</v>
      </c>
      <c r="G353" s="18" t="s">
        <v>638</v>
      </c>
      <c r="H353" s="13" t="str">
        <f t="shared" si="27"/>
        <v>成熟B細胞腫瘍</v>
      </c>
      <c r="I353" s="6" t="s">
        <v>675</v>
      </c>
      <c r="J353" s="13" t="str">
        <f t="shared" si="29"/>
        <v>MYCおよびBCL2とBCL6の両方か一方の再構成伴う高悪性度B細胞リンパ腫</v>
      </c>
      <c r="K353" s="14"/>
      <c r="L353" t="str">
        <f t="shared" si="28"/>
        <v/>
      </c>
    </row>
    <row r="354" spans="1:12">
      <c r="A354" s="5">
        <v>353</v>
      </c>
      <c r="B354" s="6" t="s">
        <v>625</v>
      </c>
      <c r="C354" s="6" t="s">
        <v>628</v>
      </c>
      <c r="D354" s="4" t="str">
        <f t="shared" si="25"/>
        <v>リンパ腫</v>
      </c>
      <c r="E354" s="6" t="s">
        <v>631</v>
      </c>
      <c r="F354" s="13" t="str">
        <f t="shared" si="26"/>
        <v>非ホジキンリンパ腫</v>
      </c>
      <c r="G354" s="18" t="s">
        <v>638</v>
      </c>
      <c r="H354" s="13" t="str">
        <f t="shared" si="27"/>
        <v>成熟B細胞腫瘍</v>
      </c>
      <c r="I354" s="6" t="s">
        <v>676</v>
      </c>
      <c r="J354" s="13" t="str">
        <f t="shared" si="29"/>
        <v>血管内大細胞型B細胞リンパ腫</v>
      </c>
      <c r="K354" s="14"/>
      <c r="L354" t="str">
        <f t="shared" si="28"/>
        <v/>
      </c>
    </row>
    <row r="355" spans="1:12">
      <c r="A355" s="5">
        <v>354</v>
      </c>
      <c r="B355" s="6" t="s">
        <v>625</v>
      </c>
      <c r="C355" s="6" t="s">
        <v>628</v>
      </c>
      <c r="D355" s="4" t="str">
        <f t="shared" si="25"/>
        <v>リンパ腫</v>
      </c>
      <c r="E355" s="6" t="s">
        <v>631</v>
      </c>
      <c r="F355" s="13" t="str">
        <f t="shared" si="26"/>
        <v>非ホジキンリンパ腫</v>
      </c>
      <c r="G355" s="18" t="s">
        <v>638</v>
      </c>
      <c r="H355" s="13" t="str">
        <f t="shared" si="27"/>
        <v>成熟B細胞腫瘍</v>
      </c>
      <c r="I355" s="6" t="s">
        <v>677</v>
      </c>
      <c r="J355" s="13" t="str">
        <f t="shared" si="29"/>
        <v>IRF4再構成を伴う大細胞型B細胞リンパ腫</v>
      </c>
      <c r="K355" s="14"/>
      <c r="L355" t="str">
        <f t="shared" si="28"/>
        <v/>
      </c>
    </row>
    <row r="356" spans="1:12">
      <c r="A356" s="5">
        <v>355</v>
      </c>
      <c r="B356" s="6" t="s">
        <v>625</v>
      </c>
      <c r="C356" s="6" t="s">
        <v>628</v>
      </c>
      <c r="D356" s="4" t="str">
        <f t="shared" si="25"/>
        <v>リンパ腫</v>
      </c>
      <c r="E356" s="6" t="s">
        <v>631</v>
      </c>
      <c r="F356" s="13" t="str">
        <f t="shared" si="26"/>
        <v>非ホジキンリンパ腫</v>
      </c>
      <c r="G356" s="18" t="s">
        <v>638</v>
      </c>
      <c r="H356" s="13" t="str">
        <f t="shared" si="27"/>
        <v>成熟B細胞腫瘍</v>
      </c>
      <c r="I356" s="6" t="s">
        <v>678</v>
      </c>
      <c r="J356" s="13" t="str">
        <f t="shared" si="29"/>
        <v>リンパ腫様肉芽腫症</v>
      </c>
      <c r="K356" s="14"/>
      <c r="L356" t="str">
        <f t="shared" si="28"/>
        <v/>
      </c>
    </row>
    <row r="357" spans="1:12">
      <c r="A357" s="5">
        <v>356</v>
      </c>
      <c r="B357" s="6" t="s">
        <v>625</v>
      </c>
      <c r="C357" s="6" t="s">
        <v>628</v>
      </c>
      <c r="D357" s="4" t="str">
        <f t="shared" si="25"/>
        <v>リンパ腫</v>
      </c>
      <c r="E357" s="6" t="s">
        <v>631</v>
      </c>
      <c r="F357" s="13" t="str">
        <f t="shared" si="26"/>
        <v>非ホジキンリンパ腫</v>
      </c>
      <c r="G357" s="18" t="s">
        <v>638</v>
      </c>
      <c r="H357" s="13" t="str">
        <f t="shared" si="27"/>
        <v>成熟B細胞腫瘍</v>
      </c>
      <c r="I357" s="6" t="s">
        <v>679</v>
      </c>
      <c r="J357" s="13" t="str">
        <f t="shared" si="29"/>
        <v>リンパ形質細胞性リンパ腫</v>
      </c>
      <c r="K357" s="6" t="s">
        <v>726</v>
      </c>
      <c r="L357" t="str">
        <f t="shared" si="28"/>
        <v>ワルデンシュトレームマクログロブリン血症</v>
      </c>
    </row>
    <row r="358" spans="1:12">
      <c r="A358" s="5">
        <v>357</v>
      </c>
      <c r="B358" s="6" t="s">
        <v>625</v>
      </c>
      <c r="C358" s="6" t="s">
        <v>628</v>
      </c>
      <c r="D358" s="4" t="str">
        <f t="shared" si="25"/>
        <v>リンパ腫</v>
      </c>
      <c r="E358" s="6" t="s">
        <v>631</v>
      </c>
      <c r="F358" s="13" t="str">
        <f t="shared" si="26"/>
        <v>非ホジキンリンパ腫</v>
      </c>
      <c r="G358" s="18" t="s">
        <v>638</v>
      </c>
      <c r="H358" s="13" t="str">
        <f t="shared" si="27"/>
        <v>成熟B細胞腫瘍</v>
      </c>
      <c r="I358" s="6" t="s">
        <v>680</v>
      </c>
      <c r="J358" s="13" t="str">
        <f t="shared" si="29"/>
        <v>マントル細胞リンパ腫</v>
      </c>
      <c r="K358" s="6" t="s">
        <v>727</v>
      </c>
      <c r="L358" t="str">
        <f t="shared" si="28"/>
        <v>原位置マントル細胞腫瘍</v>
      </c>
    </row>
    <row r="359" spans="1:12">
      <c r="A359" s="5">
        <v>358</v>
      </c>
      <c r="B359" s="6" t="s">
        <v>625</v>
      </c>
      <c r="C359" s="6" t="s">
        <v>628</v>
      </c>
      <c r="D359" s="4" t="str">
        <f t="shared" si="25"/>
        <v>リンパ腫</v>
      </c>
      <c r="E359" s="6" t="s">
        <v>631</v>
      </c>
      <c r="F359" s="13" t="str">
        <f t="shared" si="26"/>
        <v>非ホジキンリンパ腫</v>
      </c>
      <c r="G359" s="18" t="s">
        <v>638</v>
      </c>
      <c r="H359" s="13" t="str">
        <f t="shared" si="27"/>
        <v>成熟B細胞腫瘍</v>
      </c>
      <c r="I359" s="6" t="s">
        <v>681</v>
      </c>
      <c r="J359" s="13" t="str">
        <f t="shared" si="29"/>
        <v>辺縁帯リンパ腫</v>
      </c>
      <c r="K359" s="6" t="s">
        <v>728</v>
      </c>
      <c r="L359" t="str">
        <f t="shared" si="28"/>
        <v>粘膜関連リンパ組織型節外性辺縁帯リンパ腫（MALT リンパ腫）</v>
      </c>
    </row>
    <row r="360" spans="1:12">
      <c r="A360" s="5">
        <v>359</v>
      </c>
      <c r="B360" s="6" t="s">
        <v>625</v>
      </c>
      <c r="C360" s="6" t="s">
        <v>628</v>
      </c>
      <c r="D360" s="4" t="str">
        <f t="shared" si="25"/>
        <v>リンパ腫</v>
      </c>
      <c r="E360" s="6" t="s">
        <v>631</v>
      </c>
      <c r="F360" s="13" t="str">
        <f t="shared" si="26"/>
        <v>非ホジキンリンパ腫</v>
      </c>
      <c r="G360" s="18" t="s">
        <v>638</v>
      </c>
      <c r="H360" s="13" t="str">
        <f t="shared" si="27"/>
        <v>成熟B細胞腫瘍</v>
      </c>
      <c r="I360" s="6" t="s">
        <v>681</v>
      </c>
      <c r="J360" s="13" t="str">
        <f t="shared" si="29"/>
        <v>辺縁帯リンパ腫</v>
      </c>
      <c r="K360" s="6" t="s">
        <v>729</v>
      </c>
      <c r="L360" t="str">
        <f t="shared" si="28"/>
        <v>節性辺縁帯リンパ腫</v>
      </c>
    </row>
    <row r="361" spans="1:12">
      <c r="A361" s="5">
        <v>360</v>
      </c>
      <c r="B361" s="6" t="s">
        <v>625</v>
      </c>
      <c r="C361" s="6" t="s">
        <v>628</v>
      </c>
      <c r="D361" s="4" t="str">
        <f t="shared" si="25"/>
        <v>リンパ腫</v>
      </c>
      <c r="E361" s="6" t="s">
        <v>631</v>
      </c>
      <c r="F361" s="13" t="str">
        <f t="shared" si="26"/>
        <v>非ホジキンリンパ腫</v>
      </c>
      <c r="G361" s="18" t="s">
        <v>638</v>
      </c>
      <c r="H361" s="13" t="str">
        <f t="shared" si="27"/>
        <v>成熟B細胞腫瘍</v>
      </c>
      <c r="I361" s="6" t="s">
        <v>681</v>
      </c>
      <c r="J361" s="13" t="str">
        <f t="shared" si="29"/>
        <v>辺縁帯リンパ腫</v>
      </c>
      <c r="K361" s="6" t="s">
        <v>730</v>
      </c>
      <c r="L361" t="str">
        <f t="shared" si="28"/>
        <v>脾辺縁帯リンパ腫</v>
      </c>
    </row>
    <row r="362" spans="1:12">
      <c r="A362" s="5">
        <v>361</v>
      </c>
      <c r="B362" s="6" t="s">
        <v>625</v>
      </c>
      <c r="C362" s="6" t="s">
        <v>628</v>
      </c>
      <c r="D362" s="4" t="str">
        <f t="shared" si="25"/>
        <v>リンパ腫</v>
      </c>
      <c r="E362" s="6" t="s">
        <v>631</v>
      </c>
      <c r="F362" s="13" t="str">
        <f t="shared" si="26"/>
        <v>非ホジキンリンパ腫</v>
      </c>
      <c r="G362" s="18" t="s">
        <v>638</v>
      </c>
      <c r="H362" s="13" t="str">
        <f t="shared" si="27"/>
        <v>成熟B細胞腫瘍</v>
      </c>
      <c r="I362" s="6" t="s">
        <v>682</v>
      </c>
      <c r="J362" s="13" t="str">
        <f t="shared" si="29"/>
        <v>単クローン性Bリンパ球増加症</v>
      </c>
      <c r="K362" s="14"/>
      <c r="L362" t="str">
        <f t="shared" si="28"/>
        <v/>
      </c>
    </row>
    <row r="363" spans="1:12">
      <c r="A363" s="5">
        <v>362</v>
      </c>
      <c r="B363" s="6" t="s">
        <v>625</v>
      </c>
      <c r="C363" s="6" t="s">
        <v>628</v>
      </c>
      <c r="D363" s="4" t="str">
        <f t="shared" si="25"/>
        <v>リンパ腫</v>
      </c>
      <c r="E363" s="6" t="s">
        <v>631</v>
      </c>
      <c r="F363" s="13" t="str">
        <f t="shared" si="26"/>
        <v>非ホジキンリンパ腫</v>
      </c>
      <c r="G363" s="18" t="s">
        <v>638</v>
      </c>
      <c r="H363" s="13" t="str">
        <f t="shared" si="27"/>
        <v>成熟B細胞腫瘍</v>
      </c>
      <c r="I363" s="6" t="s">
        <v>683</v>
      </c>
      <c r="J363" s="13" t="str">
        <f t="shared" si="29"/>
        <v>意義不明の単クローン性ガンマグロブリン血症</v>
      </c>
      <c r="K363" s="6" t="s">
        <v>731</v>
      </c>
      <c r="L363" t="str">
        <f t="shared" si="28"/>
        <v>免疫グロブリンA</v>
      </c>
    </row>
    <row r="364" spans="1:12">
      <c r="A364" s="5">
        <v>363</v>
      </c>
      <c r="B364" s="6" t="s">
        <v>625</v>
      </c>
      <c r="C364" s="6" t="s">
        <v>628</v>
      </c>
      <c r="D364" s="4" t="str">
        <f t="shared" si="25"/>
        <v>リンパ腫</v>
      </c>
      <c r="E364" s="6" t="s">
        <v>631</v>
      </c>
      <c r="F364" s="13" t="str">
        <f t="shared" si="26"/>
        <v>非ホジキンリンパ腫</v>
      </c>
      <c r="G364" s="18" t="s">
        <v>638</v>
      </c>
      <c r="H364" s="13" t="str">
        <f t="shared" si="27"/>
        <v>成熟B細胞腫瘍</v>
      </c>
      <c r="I364" s="6" t="s">
        <v>683</v>
      </c>
      <c r="J364" s="13" t="str">
        <f t="shared" si="29"/>
        <v>意義不明の単クローン性ガンマグロブリン血症</v>
      </c>
      <c r="K364" s="6" t="s">
        <v>732</v>
      </c>
      <c r="L364" t="str">
        <f t="shared" si="28"/>
        <v>免疫グロブリンG</v>
      </c>
    </row>
    <row r="365" spans="1:12">
      <c r="A365" s="5">
        <v>364</v>
      </c>
      <c r="B365" s="6" t="s">
        <v>625</v>
      </c>
      <c r="C365" s="6" t="s">
        <v>628</v>
      </c>
      <c r="D365" s="4" t="str">
        <f t="shared" si="25"/>
        <v>リンパ腫</v>
      </c>
      <c r="E365" s="6" t="s">
        <v>631</v>
      </c>
      <c r="F365" s="13" t="str">
        <f t="shared" si="26"/>
        <v>非ホジキンリンパ腫</v>
      </c>
      <c r="G365" s="18" t="s">
        <v>638</v>
      </c>
      <c r="H365" s="13" t="str">
        <f t="shared" si="27"/>
        <v>成熟B細胞腫瘍</v>
      </c>
      <c r="I365" s="6" t="s">
        <v>683</v>
      </c>
      <c r="J365" s="13" t="str">
        <f t="shared" si="29"/>
        <v>意義不明の単クローン性ガンマグロブリン血症</v>
      </c>
      <c r="K365" s="6" t="s">
        <v>733</v>
      </c>
      <c r="L365" t="str">
        <f t="shared" si="28"/>
        <v>免疫グロブリンM</v>
      </c>
    </row>
    <row r="366" spans="1:12">
      <c r="A366" s="5">
        <v>365</v>
      </c>
      <c r="B366" s="6" t="s">
        <v>625</v>
      </c>
      <c r="C366" s="6" t="s">
        <v>628</v>
      </c>
      <c r="D366" s="4" t="str">
        <f t="shared" si="25"/>
        <v>リンパ腫</v>
      </c>
      <c r="E366" s="6" t="s">
        <v>631</v>
      </c>
      <c r="F366" s="13" t="str">
        <f t="shared" si="26"/>
        <v>非ホジキンリンパ腫</v>
      </c>
      <c r="G366" s="18" t="s">
        <v>638</v>
      </c>
      <c r="H366" s="13" t="str">
        <f t="shared" si="27"/>
        <v>成熟B細胞腫瘍</v>
      </c>
      <c r="I366" s="6" t="s">
        <v>684</v>
      </c>
      <c r="J366" s="13" t="str">
        <f t="shared" si="29"/>
        <v>単クローン性免疫グロブリン沈着症</v>
      </c>
      <c r="K366" s="6" t="s">
        <v>734</v>
      </c>
      <c r="L366" t="str">
        <f t="shared" si="28"/>
        <v>アミロイドーシス</v>
      </c>
    </row>
    <row r="367" spans="1:12">
      <c r="A367" s="5">
        <v>366</v>
      </c>
      <c r="B367" s="6" t="s">
        <v>625</v>
      </c>
      <c r="C367" s="6" t="s">
        <v>628</v>
      </c>
      <c r="D367" s="4" t="str">
        <f t="shared" si="25"/>
        <v>リンパ腫</v>
      </c>
      <c r="E367" s="6" t="s">
        <v>631</v>
      </c>
      <c r="F367" s="13" t="str">
        <f t="shared" si="26"/>
        <v>非ホジキンリンパ腫</v>
      </c>
      <c r="G367" s="18" t="s">
        <v>638</v>
      </c>
      <c r="H367" s="13" t="str">
        <f t="shared" si="27"/>
        <v>成熟B細胞腫瘍</v>
      </c>
      <c r="I367" s="6" t="s">
        <v>684</v>
      </c>
      <c r="J367" s="13" t="str">
        <f t="shared" si="29"/>
        <v>単クローン性免疫グロブリン沈着症</v>
      </c>
      <c r="K367" s="6" t="s">
        <v>735</v>
      </c>
      <c r="L367" t="str">
        <f t="shared" si="28"/>
        <v>単クローン性免疫グロブリン沈着症、その他</v>
      </c>
    </row>
    <row r="368" spans="1:12">
      <c r="A368" s="5">
        <v>367</v>
      </c>
      <c r="B368" s="6" t="s">
        <v>625</v>
      </c>
      <c r="C368" s="6" t="s">
        <v>628</v>
      </c>
      <c r="D368" s="4" t="str">
        <f t="shared" si="25"/>
        <v>リンパ腫</v>
      </c>
      <c r="E368" s="6" t="s">
        <v>631</v>
      </c>
      <c r="F368" s="13" t="str">
        <f t="shared" si="26"/>
        <v>非ホジキンリンパ腫</v>
      </c>
      <c r="G368" s="18" t="s">
        <v>638</v>
      </c>
      <c r="H368" s="13" t="str">
        <f t="shared" si="27"/>
        <v>成熟B細胞腫瘍</v>
      </c>
      <c r="I368" s="6" t="s">
        <v>685</v>
      </c>
      <c r="J368" s="13" t="str">
        <f t="shared" si="29"/>
        <v>μ重鎖病</v>
      </c>
      <c r="K368" s="14"/>
      <c r="L368" t="str">
        <f t="shared" si="28"/>
        <v/>
      </c>
    </row>
    <row r="369" spans="1:12">
      <c r="A369" s="5">
        <v>368</v>
      </c>
      <c r="B369" s="6" t="s">
        <v>625</v>
      </c>
      <c r="C369" s="6" t="s">
        <v>628</v>
      </c>
      <c r="D369" s="4" t="str">
        <f t="shared" si="25"/>
        <v>リンパ腫</v>
      </c>
      <c r="E369" s="6" t="s">
        <v>631</v>
      </c>
      <c r="F369" s="13" t="str">
        <f t="shared" si="26"/>
        <v>非ホジキンリンパ腫</v>
      </c>
      <c r="G369" s="18" t="s">
        <v>638</v>
      </c>
      <c r="H369" s="13" t="str">
        <f t="shared" si="27"/>
        <v>成熟B細胞腫瘍</v>
      </c>
      <c r="I369" s="6" t="s">
        <v>686</v>
      </c>
      <c r="J369" s="13" t="str">
        <f t="shared" si="29"/>
        <v>小児型濾胞性リンパ腫</v>
      </c>
      <c r="K369" s="14"/>
      <c r="L369" t="str">
        <f t="shared" si="28"/>
        <v/>
      </c>
    </row>
    <row r="370" spans="1:12">
      <c r="A370" s="5">
        <v>369</v>
      </c>
      <c r="B370" s="6" t="s">
        <v>625</v>
      </c>
      <c r="C370" s="6" t="s">
        <v>628</v>
      </c>
      <c r="D370" s="4" t="str">
        <f t="shared" si="25"/>
        <v>リンパ腫</v>
      </c>
      <c r="E370" s="6" t="s">
        <v>631</v>
      </c>
      <c r="F370" s="13" t="str">
        <f t="shared" si="26"/>
        <v>非ホジキンリンパ腫</v>
      </c>
      <c r="G370" s="18" t="s">
        <v>638</v>
      </c>
      <c r="H370" s="13" t="str">
        <f t="shared" si="27"/>
        <v>成熟B細胞腫瘍</v>
      </c>
      <c r="I370" s="6" t="s">
        <v>687</v>
      </c>
      <c r="J370" s="13" t="str">
        <f t="shared" si="29"/>
        <v>形質細胞骨髄腫</v>
      </c>
      <c r="K370" s="14"/>
      <c r="L370" t="str">
        <f t="shared" si="28"/>
        <v/>
      </c>
    </row>
    <row r="371" spans="1:12">
      <c r="A371" s="5">
        <v>370</v>
      </c>
      <c r="B371" s="6" t="s">
        <v>625</v>
      </c>
      <c r="C371" s="6" t="s">
        <v>628</v>
      </c>
      <c r="D371" s="4" t="str">
        <f t="shared" si="25"/>
        <v>リンパ腫</v>
      </c>
      <c r="E371" s="6" t="s">
        <v>631</v>
      </c>
      <c r="F371" s="13" t="str">
        <f t="shared" si="26"/>
        <v>非ホジキンリンパ腫</v>
      </c>
      <c r="G371" s="18" t="s">
        <v>638</v>
      </c>
      <c r="H371" s="13" t="str">
        <f t="shared" si="27"/>
        <v>成熟B細胞腫瘍</v>
      </c>
      <c r="I371" s="6" t="s">
        <v>688</v>
      </c>
      <c r="J371" s="13" t="str">
        <f t="shared" si="29"/>
        <v>形質芽細胞性リンパ腫</v>
      </c>
      <c r="K371" s="14"/>
      <c r="L371" t="str">
        <f t="shared" si="28"/>
        <v/>
      </c>
    </row>
    <row r="372" spans="1:12">
      <c r="A372" s="5">
        <v>371</v>
      </c>
      <c r="B372" s="6" t="s">
        <v>625</v>
      </c>
      <c r="C372" s="6" t="s">
        <v>628</v>
      </c>
      <c r="D372" s="4" t="str">
        <f t="shared" si="25"/>
        <v>リンパ腫</v>
      </c>
      <c r="E372" s="6" t="s">
        <v>631</v>
      </c>
      <c r="F372" s="13" t="str">
        <f t="shared" si="26"/>
        <v>非ホジキンリンパ腫</v>
      </c>
      <c r="G372" s="18" t="s">
        <v>638</v>
      </c>
      <c r="H372" s="13" t="str">
        <f t="shared" si="27"/>
        <v>成熟B細胞腫瘍</v>
      </c>
      <c r="I372" s="6" t="s">
        <v>689</v>
      </c>
      <c r="J372" s="13" t="str">
        <f t="shared" si="29"/>
        <v>皮膚原発びまん性大細胞型B細胞リンパ腫、下肢型</v>
      </c>
      <c r="K372" s="14"/>
      <c r="L372" t="str">
        <f t="shared" si="28"/>
        <v/>
      </c>
    </row>
    <row r="373" spans="1:12">
      <c r="A373" s="5">
        <v>372</v>
      </c>
      <c r="B373" s="6" t="s">
        <v>625</v>
      </c>
      <c r="C373" s="6" t="s">
        <v>628</v>
      </c>
      <c r="D373" s="4" t="str">
        <f t="shared" si="25"/>
        <v>リンパ腫</v>
      </c>
      <c r="E373" s="6" t="s">
        <v>631</v>
      </c>
      <c r="F373" s="13" t="str">
        <f t="shared" si="26"/>
        <v>非ホジキンリンパ腫</v>
      </c>
      <c r="G373" s="18" t="s">
        <v>638</v>
      </c>
      <c r="H373" s="13" t="str">
        <f t="shared" si="27"/>
        <v>成熟B細胞腫瘍</v>
      </c>
      <c r="I373" s="6" t="s">
        <v>690</v>
      </c>
      <c r="J373" s="13" t="str">
        <f t="shared" si="29"/>
        <v>原発性皮膚濾胞中心リンパ腫</v>
      </c>
      <c r="K373" s="14"/>
      <c r="L373" t="str">
        <f t="shared" si="28"/>
        <v/>
      </c>
    </row>
    <row r="374" spans="1:12">
      <c r="A374" s="5">
        <v>373</v>
      </c>
      <c r="B374" s="6" t="s">
        <v>625</v>
      </c>
      <c r="C374" s="6" t="s">
        <v>628</v>
      </c>
      <c r="D374" s="4" t="str">
        <f t="shared" si="25"/>
        <v>リンパ腫</v>
      </c>
      <c r="E374" s="6" t="s">
        <v>631</v>
      </c>
      <c r="F374" s="13" t="str">
        <f t="shared" si="26"/>
        <v>非ホジキンリンパ腫</v>
      </c>
      <c r="G374" s="18" t="s">
        <v>638</v>
      </c>
      <c r="H374" s="13" t="str">
        <f t="shared" si="27"/>
        <v>成熟B細胞腫瘍</v>
      </c>
      <c r="I374" s="18" t="s">
        <v>691</v>
      </c>
      <c r="J374" s="13" t="str">
        <f t="shared" si="29"/>
        <v>原発性中枢神経系びまん性大細胞型B細胞リンパ腫</v>
      </c>
      <c r="K374" s="14"/>
      <c r="L374" t="str">
        <f t="shared" si="28"/>
        <v/>
      </c>
    </row>
    <row r="375" spans="1:12">
      <c r="A375" s="5">
        <v>374</v>
      </c>
      <c r="B375" s="6" t="s">
        <v>625</v>
      </c>
      <c r="C375" s="6" t="s">
        <v>628</v>
      </c>
      <c r="D375" s="4" t="str">
        <f t="shared" si="25"/>
        <v>リンパ腫</v>
      </c>
      <c r="E375" s="6" t="s">
        <v>631</v>
      </c>
      <c r="F375" s="13" t="str">
        <f t="shared" si="26"/>
        <v>非ホジキンリンパ腫</v>
      </c>
      <c r="G375" s="18" t="s">
        <v>638</v>
      </c>
      <c r="H375" s="13" t="str">
        <f t="shared" si="27"/>
        <v>成熟B細胞腫瘍</v>
      </c>
      <c r="I375" s="6" t="s">
        <v>692</v>
      </c>
      <c r="J375" s="13" t="str">
        <f t="shared" si="29"/>
        <v>原発性滲出液リンパ腫</v>
      </c>
      <c r="K375" s="14"/>
      <c r="L375" t="str">
        <f t="shared" si="28"/>
        <v/>
      </c>
    </row>
    <row r="376" spans="1:12">
      <c r="A376" s="5">
        <v>375</v>
      </c>
      <c r="B376" s="6" t="s">
        <v>625</v>
      </c>
      <c r="C376" s="6" t="s">
        <v>628</v>
      </c>
      <c r="D376" s="4" t="str">
        <f t="shared" si="25"/>
        <v>リンパ腫</v>
      </c>
      <c r="E376" s="6" t="s">
        <v>631</v>
      </c>
      <c r="F376" s="13" t="str">
        <f t="shared" si="26"/>
        <v>非ホジキンリンパ腫</v>
      </c>
      <c r="G376" s="18" t="s">
        <v>638</v>
      </c>
      <c r="H376" s="13" t="str">
        <f t="shared" si="27"/>
        <v>成熟B細胞腫瘍</v>
      </c>
      <c r="I376" s="6" t="s">
        <v>693</v>
      </c>
      <c r="J376" s="13" t="str">
        <f t="shared" si="29"/>
        <v>原発性縦隔（胸腺）大細胞型B細胞リンパ腫</v>
      </c>
      <c r="K376" s="14"/>
      <c r="L376" t="str">
        <f t="shared" si="28"/>
        <v/>
      </c>
    </row>
    <row r="377" spans="1:12">
      <c r="A377" s="5">
        <v>376</v>
      </c>
      <c r="B377" s="6" t="s">
        <v>625</v>
      </c>
      <c r="C377" s="6" t="s">
        <v>628</v>
      </c>
      <c r="D377" s="4" t="str">
        <f t="shared" si="25"/>
        <v>リンパ腫</v>
      </c>
      <c r="E377" s="6" t="s">
        <v>631</v>
      </c>
      <c r="F377" s="13" t="str">
        <f t="shared" si="26"/>
        <v>非ホジキンリンパ腫</v>
      </c>
      <c r="G377" s="18" t="s">
        <v>638</v>
      </c>
      <c r="H377" s="13" t="str">
        <f t="shared" si="27"/>
        <v>成熟B細胞腫瘍</v>
      </c>
      <c r="I377" s="6" t="s">
        <v>694</v>
      </c>
      <c r="J377" s="13" t="str">
        <f t="shared" si="29"/>
        <v>骨の孤立性形質細胞腫</v>
      </c>
      <c r="K377" s="14"/>
      <c r="L377" t="str">
        <f t="shared" si="28"/>
        <v/>
      </c>
    </row>
    <row r="378" spans="1:12">
      <c r="A378" s="5">
        <v>377</v>
      </c>
      <c r="B378" s="6" t="s">
        <v>625</v>
      </c>
      <c r="C378" s="6" t="s">
        <v>628</v>
      </c>
      <c r="D378" s="4" t="str">
        <f t="shared" si="25"/>
        <v>リンパ腫</v>
      </c>
      <c r="E378" s="6" t="s">
        <v>631</v>
      </c>
      <c r="F378" s="13" t="str">
        <f t="shared" si="26"/>
        <v>非ホジキンリンパ腫</v>
      </c>
      <c r="G378" s="18" t="s">
        <v>638</v>
      </c>
      <c r="H378" s="13" t="str">
        <f t="shared" si="27"/>
        <v>成熟B細胞腫瘍</v>
      </c>
      <c r="I378" s="6" t="s">
        <v>695</v>
      </c>
      <c r="J378" s="13" t="str">
        <f t="shared" si="29"/>
        <v>脾B細胞リンパ腫/白血病、分類不能型</v>
      </c>
      <c r="K378" s="6" t="s">
        <v>736</v>
      </c>
      <c r="L378" t="str">
        <f t="shared" si="28"/>
        <v>有毛細胞白血病亜型</v>
      </c>
    </row>
    <row r="379" spans="1:12">
      <c r="A379" s="5">
        <v>378</v>
      </c>
      <c r="B379" s="6" t="s">
        <v>625</v>
      </c>
      <c r="C379" s="6" t="s">
        <v>628</v>
      </c>
      <c r="D379" s="4" t="str">
        <f t="shared" si="25"/>
        <v>リンパ腫</v>
      </c>
      <c r="E379" s="6" t="s">
        <v>631</v>
      </c>
      <c r="F379" s="13" t="str">
        <f t="shared" si="26"/>
        <v>非ホジキンリンパ腫</v>
      </c>
      <c r="G379" s="18" t="s">
        <v>638</v>
      </c>
      <c r="H379" s="13" t="str">
        <f t="shared" si="27"/>
        <v>成熟B細胞腫瘍</v>
      </c>
      <c r="I379" s="6" t="s">
        <v>695</v>
      </c>
      <c r="J379" s="13" t="str">
        <f>IF(I379="","",RIGHT(I379,LEN(I379)-FIND("_",I379)))</f>
        <v>脾B細胞リンパ腫/白血病、分類不能型</v>
      </c>
      <c r="K379" s="6" t="s">
        <v>737</v>
      </c>
      <c r="L379" t="str">
        <f t="shared" si="28"/>
        <v>びまん性赤脾髄小型B細胞リンパ腫</v>
      </c>
    </row>
    <row r="380" spans="1:12">
      <c r="A380" s="5">
        <v>379</v>
      </c>
      <c r="B380" s="6" t="s">
        <v>625</v>
      </c>
      <c r="C380" s="6" t="s">
        <v>628</v>
      </c>
      <c r="D380" s="4" t="str">
        <f t="shared" si="25"/>
        <v>リンパ腫</v>
      </c>
      <c r="E380" s="6" t="s">
        <v>631</v>
      </c>
      <c r="F380" s="13" t="str">
        <f t="shared" si="26"/>
        <v>非ホジキンリンパ腫</v>
      </c>
      <c r="G380" s="18" t="s">
        <v>638</v>
      </c>
      <c r="H380" s="13" t="str">
        <f t="shared" si="27"/>
        <v>成熟B細胞腫瘍</v>
      </c>
      <c r="I380" s="6" t="s">
        <v>696</v>
      </c>
      <c r="J380" s="13" t="str">
        <f t="shared" si="29"/>
        <v>T細胞/組織球豊富型大細胞型B細胞リンパ腫</v>
      </c>
      <c r="K380" s="14"/>
      <c r="L380" t="str">
        <f t="shared" si="28"/>
        <v/>
      </c>
    </row>
    <row r="381" spans="1:12">
      <c r="A381" s="5">
        <v>380</v>
      </c>
      <c r="B381" s="6" t="s">
        <v>625</v>
      </c>
      <c r="C381" s="6" t="s">
        <v>628</v>
      </c>
      <c r="D381" s="4" t="str">
        <f t="shared" si="25"/>
        <v>リンパ腫</v>
      </c>
      <c r="E381" s="6" t="s">
        <v>631</v>
      </c>
      <c r="F381" s="13" t="str">
        <f t="shared" si="26"/>
        <v>非ホジキンリンパ腫</v>
      </c>
      <c r="G381" s="26" t="s">
        <v>639</v>
      </c>
      <c r="H381" s="13" t="str">
        <f t="shared" si="27"/>
        <v>成熟T細胞およびNK細胞腫瘍</v>
      </c>
      <c r="I381" s="6" t="s">
        <v>697</v>
      </c>
      <c r="J381" s="13" t="str">
        <f t="shared" si="29"/>
        <v>成人T細胞白血病/リンパ腫</v>
      </c>
      <c r="K381" s="14"/>
      <c r="L381" t="str">
        <f t="shared" si="28"/>
        <v/>
      </c>
    </row>
    <row r="382" spans="1:12">
      <c r="A382" s="5">
        <v>381</v>
      </c>
      <c r="B382" s="6" t="s">
        <v>625</v>
      </c>
      <c r="C382" s="6" t="s">
        <v>628</v>
      </c>
      <c r="D382" s="4" t="str">
        <f t="shared" si="25"/>
        <v>リンパ腫</v>
      </c>
      <c r="E382" s="6" t="s">
        <v>631</v>
      </c>
      <c r="F382" s="13" t="str">
        <f t="shared" si="26"/>
        <v>非ホジキンリンパ腫</v>
      </c>
      <c r="G382" s="26" t="s">
        <v>639</v>
      </c>
      <c r="H382" s="13" t="str">
        <f t="shared" si="27"/>
        <v>成熟T細胞およびNK細胞腫瘍</v>
      </c>
      <c r="I382" s="6" t="s">
        <v>698</v>
      </c>
      <c r="J382" s="13" t="str">
        <f t="shared" si="29"/>
        <v>急速進行性NK細胞白血病</v>
      </c>
      <c r="K382" s="14"/>
      <c r="L382" t="str">
        <f t="shared" si="28"/>
        <v/>
      </c>
    </row>
    <row r="383" spans="1:12">
      <c r="A383" s="5">
        <v>382</v>
      </c>
      <c r="B383" s="6" t="s">
        <v>625</v>
      </c>
      <c r="C383" s="6" t="s">
        <v>628</v>
      </c>
      <c r="D383" s="4" t="str">
        <f t="shared" si="25"/>
        <v>リンパ腫</v>
      </c>
      <c r="E383" s="6" t="s">
        <v>631</v>
      </c>
      <c r="F383" s="13" t="str">
        <f t="shared" si="26"/>
        <v>非ホジキンリンパ腫</v>
      </c>
      <c r="G383" s="26" t="s">
        <v>639</v>
      </c>
      <c r="H383" s="13" t="str">
        <f t="shared" si="27"/>
        <v>成熟T細胞およびNK細胞腫瘍</v>
      </c>
      <c r="I383" s="18" t="s">
        <v>699</v>
      </c>
      <c r="J383" s="13" t="str">
        <f t="shared" si="29"/>
        <v>未分化大細胞型リンパ腫</v>
      </c>
      <c r="K383" s="6" t="s">
        <v>738</v>
      </c>
      <c r="L383" t="str">
        <f t="shared" si="28"/>
        <v>未分化大細胞リンパ腫 ALK陰性型</v>
      </c>
    </row>
    <row r="384" spans="1:12">
      <c r="A384" s="5">
        <v>383</v>
      </c>
      <c r="B384" s="6" t="s">
        <v>625</v>
      </c>
      <c r="C384" s="6" t="s">
        <v>628</v>
      </c>
      <c r="D384" s="4" t="str">
        <f t="shared" si="25"/>
        <v>リンパ腫</v>
      </c>
      <c r="E384" s="6" t="s">
        <v>631</v>
      </c>
      <c r="F384" s="13" t="str">
        <f t="shared" si="26"/>
        <v>非ホジキンリンパ腫</v>
      </c>
      <c r="G384" s="26" t="s">
        <v>639</v>
      </c>
      <c r="H384" s="13" t="str">
        <f t="shared" si="27"/>
        <v>成熟T細胞およびNK細胞腫瘍</v>
      </c>
      <c r="I384" s="18" t="s">
        <v>699</v>
      </c>
      <c r="J384" s="13" t="str">
        <f t="shared" si="29"/>
        <v>未分化大細胞型リンパ腫</v>
      </c>
      <c r="K384" s="6" t="s">
        <v>739</v>
      </c>
      <c r="L384" t="str">
        <f t="shared" si="28"/>
        <v>未分化大細胞リンパ腫 ALK陽性型</v>
      </c>
    </row>
    <row r="385" spans="1:12">
      <c r="A385" s="5">
        <v>384</v>
      </c>
      <c r="B385" s="6" t="s">
        <v>625</v>
      </c>
      <c r="C385" s="6" t="s">
        <v>628</v>
      </c>
      <c r="D385" s="4" t="str">
        <f t="shared" si="25"/>
        <v>リンパ腫</v>
      </c>
      <c r="E385" s="6" t="s">
        <v>631</v>
      </c>
      <c r="F385" s="13" t="str">
        <f t="shared" si="26"/>
        <v>非ホジキンリンパ腫</v>
      </c>
      <c r="G385" s="26" t="s">
        <v>639</v>
      </c>
      <c r="H385" s="13" t="str">
        <f t="shared" si="27"/>
        <v>成熟T細胞およびNK細胞腫瘍</v>
      </c>
      <c r="I385" s="18" t="s">
        <v>699</v>
      </c>
      <c r="J385" s="13" t="str">
        <f t="shared" si="29"/>
        <v>未分化大細胞型リンパ腫</v>
      </c>
      <c r="K385" s="6" t="s">
        <v>740</v>
      </c>
      <c r="L385" t="str">
        <f t="shared" si="28"/>
        <v>乳房インプラント関連未分化大細胞リンパ腫</v>
      </c>
    </row>
    <row r="386" spans="1:12">
      <c r="A386" s="5">
        <v>385</v>
      </c>
      <c r="B386" s="6" t="s">
        <v>625</v>
      </c>
      <c r="C386" s="6" t="s">
        <v>628</v>
      </c>
      <c r="D386" s="4" t="str">
        <f t="shared" si="25"/>
        <v>リンパ腫</v>
      </c>
      <c r="E386" s="6" t="s">
        <v>631</v>
      </c>
      <c r="F386" s="13" t="str">
        <f t="shared" si="26"/>
        <v>非ホジキンリンパ腫</v>
      </c>
      <c r="G386" s="26" t="s">
        <v>639</v>
      </c>
      <c r="H386" s="13" t="str">
        <f t="shared" si="27"/>
        <v>成熟T細胞およびNK細胞腫瘍</v>
      </c>
      <c r="I386" s="6" t="s">
        <v>700</v>
      </c>
      <c r="J386" s="13" t="str">
        <f t="shared" si="29"/>
        <v>血管免疫芽球性T細胞リンパ腫</v>
      </c>
      <c r="K386" s="14"/>
      <c r="L386" t="str">
        <f t="shared" si="28"/>
        <v/>
      </c>
    </row>
    <row r="387" spans="1:12">
      <c r="A387" s="5">
        <v>386</v>
      </c>
      <c r="B387" s="6" t="s">
        <v>625</v>
      </c>
      <c r="C387" s="6" t="s">
        <v>628</v>
      </c>
      <c r="D387" s="4" t="str">
        <f t="shared" ref="D387:D450" si="30">RIGHT(C387,LEN(C387)-FIND("_",C387))</f>
        <v>リンパ腫</v>
      </c>
      <c r="E387" s="6" t="s">
        <v>631</v>
      </c>
      <c r="F387" s="13" t="str">
        <f t="shared" ref="F387:F450" si="31">IF(E387="","",RIGHT(E387,LEN(E387)-FIND("_",E387)))</f>
        <v>非ホジキンリンパ腫</v>
      </c>
      <c r="G387" s="26" t="s">
        <v>639</v>
      </c>
      <c r="H387" s="13" t="str">
        <f t="shared" ref="H387:H450" si="32">IF(G387="","",RIGHT(G387,LEN(G387)-FIND("_",G387)))</f>
        <v>成熟T細胞およびNK細胞腫瘍</v>
      </c>
      <c r="I387" s="6" t="s">
        <v>701</v>
      </c>
      <c r="J387" s="13" t="str">
        <f t="shared" ref="J387:J450" si="33">IF(I387="","",RIGHT(I387,LEN(I387)-FIND("_",I387)))</f>
        <v>慢性NK細胞リンパ増殖異常症</v>
      </c>
      <c r="K387" s="14"/>
      <c r="L387" t="str">
        <f t="shared" ref="L387:L450" si="34">IF(K387="","",RIGHT(K387,LEN(K387)-FIND("_",K387)))</f>
        <v/>
      </c>
    </row>
    <row r="388" spans="1:12">
      <c r="A388" s="5">
        <v>387</v>
      </c>
      <c r="B388" s="6" t="s">
        <v>625</v>
      </c>
      <c r="C388" s="6" t="s">
        <v>628</v>
      </c>
      <c r="D388" s="4" t="str">
        <f t="shared" si="30"/>
        <v>リンパ腫</v>
      </c>
      <c r="E388" s="6" t="s">
        <v>631</v>
      </c>
      <c r="F388" s="13" t="str">
        <f t="shared" si="31"/>
        <v>非ホジキンリンパ腫</v>
      </c>
      <c r="G388" s="26" t="s">
        <v>639</v>
      </c>
      <c r="H388" s="13" t="str">
        <f t="shared" si="32"/>
        <v>成熟T細胞およびNK細胞腫瘍</v>
      </c>
      <c r="I388" s="6" t="s">
        <v>702</v>
      </c>
      <c r="J388" s="13" t="str">
        <f t="shared" si="33"/>
        <v>腸管症関連T細胞リンパ腫</v>
      </c>
      <c r="K388" s="14"/>
      <c r="L388" t="str">
        <f t="shared" si="34"/>
        <v/>
      </c>
    </row>
    <row r="389" spans="1:12">
      <c r="A389" s="5">
        <v>388</v>
      </c>
      <c r="B389" s="6" t="s">
        <v>625</v>
      </c>
      <c r="C389" s="6" t="s">
        <v>628</v>
      </c>
      <c r="D389" s="4" t="str">
        <f t="shared" si="30"/>
        <v>リンパ腫</v>
      </c>
      <c r="E389" s="6" t="s">
        <v>631</v>
      </c>
      <c r="F389" s="13" t="str">
        <f t="shared" si="31"/>
        <v>非ホジキンリンパ腫</v>
      </c>
      <c r="G389" s="26" t="s">
        <v>639</v>
      </c>
      <c r="H389" s="13" t="str">
        <f t="shared" si="32"/>
        <v>成熟T細胞およびNK細胞腫瘍</v>
      </c>
      <c r="I389" s="6" t="s">
        <v>703</v>
      </c>
      <c r="J389" s="13" t="str">
        <f t="shared" si="33"/>
        <v>節外性NK/T細胞リンパ腫、鼻型</v>
      </c>
      <c r="K389" s="14"/>
      <c r="L389" t="str">
        <f t="shared" si="34"/>
        <v/>
      </c>
    </row>
    <row r="390" spans="1:12">
      <c r="A390" s="5">
        <v>389</v>
      </c>
      <c r="B390" s="6" t="s">
        <v>625</v>
      </c>
      <c r="C390" s="6" t="s">
        <v>628</v>
      </c>
      <c r="D390" s="4" t="str">
        <f t="shared" si="30"/>
        <v>リンパ腫</v>
      </c>
      <c r="E390" s="6" t="s">
        <v>631</v>
      </c>
      <c r="F390" s="13" t="str">
        <f t="shared" si="31"/>
        <v>非ホジキンリンパ腫</v>
      </c>
      <c r="G390" s="26" t="s">
        <v>639</v>
      </c>
      <c r="H390" s="13" t="str">
        <f t="shared" si="32"/>
        <v>成熟T細胞およびNK細胞腫瘍</v>
      </c>
      <c r="I390" s="6" t="s">
        <v>704</v>
      </c>
      <c r="J390" s="13" t="str">
        <f t="shared" si="33"/>
        <v>濾胞性T細胞リンパ腫</v>
      </c>
      <c r="K390" s="14"/>
      <c r="L390" t="str">
        <f t="shared" si="34"/>
        <v/>
      </c>
    </row>
    <row r="391" spans="1:12">
      <c r="A391" s="5">
        <v>390</v>
      </c>
      <c r="B391" s="6" t="s">
        <v>625</v>
      </c>
      <c r="C391" s="6" t="s">
        <v>628</v>
      </c>
      <c r="D391" s="4" t="str">
        <f t="shared" si="30"/>
        <v>リンパ腫</v>
      </c>
      <c r="E391" s="6" t="s">
        <v>631</v>
      </c>
      <c r="F391" s="13" t="str">
        <f t="shared" si="31"/>
        <v>非ホジキンリンパ腫</v>
      </c>
      <c r="G391" s="26" t="s">
        <v>639</v>
      </c>
      <c r="H391" s="13" t="str">
        <f t="shared" si="32"/>
        <v>成熟T細胞およびNK細胞腫瘍</v>
      </c>
      <c r="I391" s="6" t="s">
        <v>705</v>
      </c>
      <c r="J391" s="13" t="str">
        <f t="shared" si="33"/>
        <v>肝脾T細胞リンパ腫</v>
      </c>
      <c r="K391" s="14"/>
      <c r="L391" t="str">
        <f t="shared" si="34"/>
        <v/>
      </c>
    </row>
    <row r="392" spans="1:12">
      <c r="A392" s="5">
        <v>391</v>
      </c>
      <c r="B392" s="6" t="s">
        <v>625</v>
      </c>
      <c r="C392" s="6" t="s">
        <v>628</v>
      </c>
      <c r="D392" s="4" t="str">
        <f t="shared" si="30"/>
        <v>リンパ腫</v>
      </c>
      <c r="E392" s="6" t="s">
        <v>631</v>
      </c>
      <c r="F392" s="13" t="str">
        <f t="shared" si="31"/>
        <v>非ホジキンリンパ腫</v>
      </c>
      <c r="G392" s="26" t="s">
        <v>639</v>
      </c>
      <c r="H392" s="13" t="str">
        <f t="shared" si="32"/>
        <v>成熟T細胞およびNK細胞腫瘍</v>
      </c>
      <c r="I392" s="6" t="s">
        <v>706</v>
      </c>
      <c r="J392" s="13" t="str">
        <f t="shared" si="33"/>
        <v>種痘様水疱症類似リンパ増殖異常症</v>
      </c>
      <c r="K392" s="14"/>
      <c r="L392" t="str">
        <f t="shared" si="34"/>
        <v/>
      </c>
    </row>
    <row r="393" spans="1:12">
      <c r="A393" s="5">
        <v>392</v>
      </c>
      <c r="B393" s="6" t="s">
        <v>625</v>
      </c>
      <c r="C393" s="6" t="s">
        <v>628</v>
      </c>
      <c r="D393" s="4" t="str">
        <f t="shared" si="30"/>
        <v>リンパ腫</v>
      </c>
      <c r="E393" s="6" t="s">
        <v>631</v>
      </c>
      <c r="F393" s="13" t="str">
        <f t="shared" si="31"/>
        <v>非ホジキンリンパ腫</v>
      </c>
      <c r="G393" s="26" t="s">
        <v>639</v>
      </c>
      <c r="H393" s="13" t="str">
        <f t="shared" si="32"/>
        <v>成熟T細胞およびNK細胞腫瘍</v>
      </c>
      <c r="I393" s="6" t="s">
        <v>707</v>
      </c>
      <c r="J393" s="13" t="str">
        <f t="shared" si="33"/>
        <v>消化管緩慢性T細胞リンパ増殖異常症</v>
      </c>
      <c r="K393" s="14"/>
      <c r="L393" t="str">
        <f t="shared" si="34"/>
        <v/>
      </c>
    </row>
    <row r="394" spans="1:12">
      <c r="A394" s="5">
        <v>393</v>
      </c>
      <c r="B394" s="6" t="s">
        <v>625</v>
      </c>
      <c r="C394" s="6" t="s">
        <v>628</v>
      </c>
      <c r="D394" s="4" t="str">
        <f t="shared" si="30"/>
        <v>リンパ腫</v>
      </c>
      <c r="E394" s="6" t="s">
        <v>631</v>
      </c>
      <c r="F394" s="13" t="str">
        <f t="shared" si="31"/>
        <v>非ホジキンリンパ腫</v>
      </c>
      <c r="G394" s="26" t="s">
        <v>639</v>
      </c>
      <c r="H394" s="13" t="str">
        <f t="shared" si="32"/>
        <v>成熟T細胞およびNK細胞腫瘍</v>
      </c>
      <c r="I394" s="6" t="s">
        <v>708</v>
      </c>
      <c r="J394" s="13" t="str">
        <f t="shared" si="33"/>
        <v>単形性上皮向性腸管T細胞リンパ腫</v>
      </c>
      <c r="K394" s="14"/>
      <c r="L394" t="str">
        <f t="shared" si="34"/>
        <v/>
      </c>
    </row>
    <row r="395" spans="1:12">
      <c r="A395" s="5">
        <v>394</v>
      </c>
      <c r="B395" s="6" t="s">
        <v>625</v>
      </c>
      <c r="C395" s="6" t="s">
        <v>628</v>
      </c>
      <c r="D395" s="4" t="str">
        <f t="shared" si="30"/>
        <v>リンパ腫</v>
      </c>
      <c r="E395" s="6" t="s">
        <v>631</v>
      </c>
      <c r="F395" s="13" t="str">
        <f t="shared" si="31"/>
        <v>非ホジキンリンパ腫</v>
      </c>
      <c r="G395" s="26" t="s">
        <v>639</v>
      </c>
      <c r="H395" s="13" t="str">
        <f t="shared" si="32"/>
        <v>成熟T細胞およびNK細胞腫瘍</v>
      </c>
      <c r="I395" s="6" t="s">
        <v>709</v>
      </c>
      <c r="J395" s="13" t="str">
        <f t="shared" si="33"/>
        <v>菌状息肉症</v>
      </c>
      <c r="K395" s="14"/>
      <c r="L395" t="str">
        <f t="shared" si="34"/>
        <v/>
      </c>
    </row>
    <row r="396" spans="1:12">
      <c r="A396" s="5">
        <v>395</v>
      </c>
      <c r="B396" s="6" t="s">
        <v>625</v>
      </c>
      <c r="C396" s="6" t="s">
        <v>628</v>
      </c>
      <c r="D396" s="4" t="str">
        <f t="shared" si="30"/>
        <v>リンパ腫</v>
      </c>
      <c r="E396" s="6" t="s">
        <v>631</v>
      </c>
      <c r="F396" s="13" t="str">
        <f t="shared" si="31"/>
        <v>非ホジキンリンパ腫</v>
      </c>
      <c r="G396" s="26" t="s">
        <v>639</v>
      </c>
      <c r="H396" s="13" t="str">
        <f t="shared" si="32"/>
        <v>成熟T細胞およびNK細胞腫瘍</v>
      </c>
      <c r="I396" s="6" t="s">
        <v>710</v>
      </c>
      <c r="J396" s="13" t="str">
        <f t="shared" si="33"/>
        <v>濾胞ヘルパーT細胞形質を伴う節性末梢性T細胞リンパ腫</v>
      </c>
      <c r="K396" s="14"/>
      <c r="L396" t="str">
        <f t="shared" si="34"/>
        <v/>
      </c>
    </row>
    <row r="397" spans="1:12">
      <c r="A397" s="5">
        <v>396</v>
      </c>
      <c r="B397" s="6" t="s">
        <v>625</v>
      </c>
      <c r="C397" s="6" t="s">
        <v>628</v>
      </c>
      <c r="D397" s="4" t="str">
        <f t="shared" si="30"/>
        <v>リンパ腫</v>
      </c>
      <c r="E397" s="6" t="s">
        <v>631</v>
      </c>
      <c r="F397" s="13" t="str">
        <f t="shared" si="31"/>
        <v>非ホジキンリンパ腫</v>
      </c>
      <c r="G397" s="26" t="s">
        <v>639</v>
      </c>
      <c r="H397" s="13" t="str">
        <f t="shared" si="32"/>
        <v>成熟T細胞およびNK細胞腫瘍</v>
      </c>
      <c r="I397" s="6" t="s">
        <v>711</v>
      </c>
      <c r="J397" s="13" t="str">
        <f t="shared" si="33"/>
        <v>末梢性T細胞リンパ腫、非特異型</v>
      </c>
      <c r="K397" s="14"/>
      <c r="L397" t="str">
        <f t="shared" si="34"/>
        <v/>
      </c>
    </row>
    <row r="398" spans="1:12">
      <c r="A398" s="5">
        <v>397</v>
      </c>
      <c r="B398" s="6" t="s">
        <v>625</v>
      </c>
      <c r="C398" s="6" t="s">
        <v>628</v>
      </c>
      <c r="D398" s="4" t="str">
        <f t="shared" si="30"/>
        <v>リンパ腫</v>
      </c>
      <c r="E398" s="6" t="s">
        <v>631</v>
      </c>
      <c r="F398" s="13" t="str">
        <f t="shared" si="31"/>
        <v>非ホジキンリンパ腫</v>
      </c>
      <c r="G398" s="26" t="s">
        <v>639</v>
      </c>
      <c r="H398" s="13" t="str">
        <f t="shared" si="32"/>
        <v>成熟T細胞およびNK細胞腫瘍</v>
      </c>
      <c r="I398" s="6" t="s">
        <v>712</v>
      </c>
      <c r="J398" s="13" t="str">
        <f t="shared" si="33"/>
        <v>原発性皮膚先端型CD8陽性T細胞リンパ腫</v>
      </c>
      <c r="K398" s="14"/>
      <c r="L398" t="str">
        <f t="shared" si="34"/>
        <v/>
      </c>
    </row>
    <row r="399" spans="1:12">
      <c r="A399" s="5">
        <v>398</v>
      </c>
      <c r="B399" s="6" t="s">
        <v>625</v>
      </c>
      <c r="C399" s="6" t="s">
        <v>628</v>
      </c>
      <c r="D399" s="4" t="str">
        <f t="shared" si="30"/>
        <v>リンパ腫</v>
      </c>
      <c r="E399" s="6" t="s">
        <v>631</v>
      </c>
      <c r="F399" s="13" t="str">
        <f t="shared" si="31"/>
        <v>非ホジキンリンパ腫</v>
      </c>
      <c r="G399" s="26" t="s">
        <v>639</v>
      </c>
      <c r="H399" s="13" t="str">
        <f t="shared" si="32"/>
        <v>成熟T細胞およびNK細胞腫瘍</v>
      </c>
      <c r="I399" s="6" t="s">
        <v>713</v>
      </c>
      <c r="J399" s="13" t="str">
        <f t="shared" si="33"/>
        <v>原発性皮膚CD30陽性T細胞リンパ増殖異常症</v>
      </c>
      <c r="K399" s="6" t="s">
        <v>741</v>
      </c>
      <c r="L399" t="str">
        <f t="shared" si="34"/>
        <v>リンパ腫様丘疹症</v>
      </c>
    </row>
    <row r="400" spans="1:12">
      <c r="A400" s="5">
        <v>399</v>
      </c>
      <c r="B400" s="6" t="s">
        <v>625</v>
      </c>
      <c r="C400" s="6" t="s">
        <v>628</v>
      </c>
      <c r="D400" s="4" t="str">
        <f t="shared" si="30"/>
        <v>リンパ腫</v>
      </c>
      <c r="E400" s="6" t="s">
        <v>631</v>
      </c>
      <c r="F400" s="13" t="str">
        <f t="shared" si="31"/>
        <v>非ホジキンリンパ腫</v>
      </c>
      <c r="G400" s="26" t="s">
        <v>639</v>
      </c>
      <c r="H400" s="13" t="str">
        <f t="shared" si="32"/>
        <v>成熟T細胞およびNK細胞腫瘍</v>
      </c>
      <c r="I400" s="6" t="s">
        <v>713</v>
      </c>
      <c r="J400" s="13" t="str">
        <f t="shared" si="33"/>
        <v>原発性皮膚CD30陽性T細胞リンパ増殖異常症</v>
      </c>
      <c r="K400" s="6" t="s">
        <v>742</v>
      </c>
      <c r="L400" t="str">
        <f t="shared" si="34"/>
        <v>原発性皮膚未分化大細胞リンパ腫</v>
      </c>
    </row>
    <row r="401" spans="1:12">
      <c r="A401" s="5">
        <v>400</v>
      </c>
      <c r="B401" s="6" t="s">
        <v>625</v>
      </c>
      <c r="C401" s="6" t="s">
        <v>628</v>
      </c>
      <c r="D401" s="4" t="str">
        <f t="shared" si="30"/>
        <v>リンパ腫</v>
      </c>
      <c r="E401" s="6" t="s">
        <v>631</v>
      </c>
      <c r="F401" s="13" t="str">
        <f t="shared" si="31"/>
        <v>非ホジキンリンパ腫</v>
      </c>
      <c r="G401" s="26" t="s">
        <v>639</v>
      </c>
      <c r="H401" s="13" t="str">
        <f t="shared" si="32"/>
        <v>成熟T細胞およびNK細胞腫瘍</v>
      </c>
      <c r="I401" s="6" t="s">
        <v>714</v>
      </c>
      <c r="J401" s="13" t="str">
        <f t="shared" si="33"/>
        <v>原発性皮膚CD4陽性小/中T細胞リンパ増殖異常症</v>
      </c>
      <c r="K401" s="14"/>
      <c r="L401" t="str">
        <f t="shared" si="34"/>
        <v/>
      </c>
    </row>
    <row r="402" spans="1:12">
      <c r="A402" s="5">
        <v>401</v>
      </c>
      <c r="B402" s="6" t="s">
        <v>625</v>
      </c>
      <c r="C402" s="6" t="s">
        <v>628</v>
      </c>
      <c r="D402" s="4" t="str">
        <f t="shared" si="30"/>
        <v>リンパ腫</v>
      </c>
      <c r="E402" s="6" t="s">
        <v>631</v>
      </c>
      <c r="F402" s="13" t="str">
        <f t="shared" si="31"/>
        <v>非ホジキンリンパ腫</v>
      </c>
      <c r="G402" s="26" t="s">
        <v>639</v>
      </c>
      <c r="H402" s="13" t="str">
        <f t="shared" si="32"/>
        <v>成熟T細胞およびNK細胞腫瘍</v>
      </c>
      <c r="I402" s="6" t="s">
        <v>715</v>
      </c>
      <c r="J402" s="13" t="str">
        <f t="shared" si="33"/>
        <v>原発性皮膚CD8陽性アグレッシブ表皮向性細胞障害性T細胞リンパ腫</v>
      </c>
      <c r="K402" s="14"/>
      <c r="L402" t="str">
        <f t="shared" si="34"/>
        <v/>
      </c>
    </row>
    <row r="403" spans="1:12">
      <c r="A403" s="5">
        <v>402</v>
      </c>
      <c r="B403" s="6" t="s">
        <v>625</v>
      </c>
      <c r="C403" s="6" t="s">
        <v>628</v>
      </c>
      <c r="D403" s="4" t="str">
        <f t="shared" si="30"/>
        <v>リンパ腫</v>
      </c>
      <c r="E403" s="6" t="s">
        <v>631</v>
      </c>
      <c r="F403" s="13" t="str">
        <f t="shared" si="31"/>
        <v>非ホジキンリンパ腫</v>
      </c>
      <c r="G403" s="26" t="s">
        <v>639</v>
      </c>
      <c r="H403" s="13" t="str">
        <f t="shared" si="32"/>
        <v>成熟T細胞およびNK細胞腫瘍</v>
      </c>
      <c r="I403" s="6" t="s">
        <v>716</v>
      </c>
      <c r="J403" s="13" t="str">
        <f t="shared" si="33"/>
        <v>原発性皮膚γδT細胞リンパ腫</v>
      </c>
      <c r="K403" s="14"/>
      <c r="L403" t="str">
        <f t="shared" si="34"/>
        <v/>
      </c>
    </row>
    <row r="404" spans="1:12">
      <c r="A404" s="5">
        <v>403</v>
      </c>
      <c r="B404" s="6" t="s">
        <v>625</v>
      </c>
      <c r="C404" s="6" t="s">
        <v>628</v>
      </c>
      <c r="D404" s="4" t="str">
        <f t="shared" si="30"/>
        <v>リンパ腫</v>
      </c>
      <c r="E404" s="6" t="s">
        <v>631</v>
      </c>
      <c r="F404" s="13" t="str">
        <f t="shared" si="31"/>
        <v>非ホジキンリンパ腫</v>
      </c>
      <c r="G404" s="26" t="s">
        <v>639</v>
      </c>
      <c r="H404" s="13" t="str">
        <f t="shared" si="32"/>
        <v>成熟T細胞およびNK細胞腫瘍</v>
      </c>
      <c r="I404" s="6" t="s">
        <v>717</v>
      </c>
      <c r="J404" s="13" t="str">
        <f t="shared" si="33"/>
        <v>_セザリー症候群</v>
      </c>
      <c r="K404" s="14"/>
      <c r="L404" t="str">
        <f t="shared" si="34"/>
        <v/>
      </c>
    </row>
    <row r="405" spans="1:12">
      <c r="A405" s="5">
        <v>404</v>
      </c>
      <c r="B405" s="6" t="s">
        <v>625</v>
      </c>
      <c r="C405" s="6" t="s">
        <v>628</v>
      </c>
      <c r="D405" s="4" t="str">
        <f t="shared" si="30"/>
        <v>リンパ腫</v>
      </c>
      <c r="E405" s="6" t="s">
        <v>631</v>
      </c>
      <c r="F405" s="13" t="str">
        <f t="shared" si="31"/>
        <v>非ホジキンリンパ腫</v>
      </c>
      <c r="G405" s="26" t="s">
        <v>639</v>
      </c>
      <c r="H405" s="13" t="str">
        <f t="shared" si="32"/>
        <v>成熟T細胞およびNK細胞腫瘍</v>
      </c>
      <c r="I405" s="6" t="s">
        <v>718</v>
      </c>
      <c r="J405" s="13" t="str">
        <f t="shared" si="33"/>
        <v>皮下脂肪織炎様T細胞リンパ腫</v>
      </c>
      <c r="K405" s="14"/>
      <c r="L405" t="str">
        <f t="shared" si="34"/>
        <v/>
      </c>
    </row>
    <row r="406" spans="1:12">
      <c r="A406" s="5">
        <v>405</v>
      </c>
      <c r="B406" s="6" t="s">
        <v>625</v>
      </c>
      <c r="C406" s="6" t="s">
        <v>628</v>
      </c>
      <c r="D406" s="4" t="str">
        <f t="shared" si="30"/>
        <v>リンパ腫</v>
      </c>
      <c r="E406" s="6" t="s">
        <v>631</v>
      </c>
      <c r="F406" s="13" t="str">
        <f t="shared" si="31"/>
        <v>非ホジキンリンパ腫</v>
      </c>
      <c r="G406" s="26" t="s">
        <v>639</v>
      </c>
      <c r="H406" s="13" t="str">
        <f t="shared" si="32"/>
        <v>成熟T細胞およびNK細胞腫瘍</v>
      </c>
      <c r="I406" s="6" t="s">
        <v>719</v>
      </c>
      <c r="J406" s="13" t="str">
        <f t="shared" si="33"/>
        <v>小児全身性EBV陽性T細胞リンパ腫</v>
      </c>
      <c r="K406" s="14"/>
      <c r="L406" t="str">
        <f t="shared" si="34"/>
        <v/>
      </c>
    </row>
    <row r="407" spans="1:12">
      <c r="A407" s="5">
        <v>406</v>
      </c>
      <c r="B407" s="6" t="s">
        <v>625</v>
      </c>
      <c r="C407" s="6" t="s">
        <v>628</v>
      </c>
      <c r="D407" s="4" t="str">
        <f t="shared" si="30"/>
        <v>リンパ腫</v>
      </c>
      <c r="E407" s="6" t="s">
        <v>631</v>
      </c>
      <c r="F407" s="13" t="str">
        <f t="shared" si="31"/>
        <v>非ホジキンリンパ腫</v>
      </c>
      <c r="G407" s="26" t="s">
        <v>639</v>
      </c>
      <c r="H407" s="13" t="str">
        <f t="shared" si="32"/>
        <v>成熟T細胞およびNK細胞腫瘍</v>
      </c>
      <c r="I407" s="18" t="s">
        <v>720</v>
      </c>
      <c r="J407" s="13" t="str">
        <f t="shared" si="33"/>
        <v>T細胞大顆粒リンパ球性白血病</v>
      </c>
      <c r="K407" s="14"/>
      <c r="L407" t="str">
        <f t="shared" si="34"/>
        <v/>
      </c>
    </row>
    <row r="408" spans="1:12">
      <c r="A408" s="5">
        <v>407</v>
      </c>
      <c r="B408" s="6" t="s">
        <v>625</v>
      </c>
      <c r="C408" s="6" t="s">
        <v>628</v>
      </c>
      <c r="D408" s="4" t="str">
        <f t="shared" si="30"/>
        <v>リンパ腫</v>
      </c>
      <c r="E408" s="6" t="s">
        <v>631</v>
      </c>
      <c r="F408" s="13" t="str">
        <f t="shared" si="31"/>
        <v>非ホジキンリンパ腫</v>
      </c>
      <c r="G408" s="26" t="s">
        <v>639</v>
      </c>
      <c r="H408" s="13" t="str">
        <f t="shared" si="32"/>
        <v>成熟T細胞およびNK細胞腫瘍</v>
      </c>
      <c r="I408" s="6" t="s">
        <v>721</v>
      </c>
      <c r="J408" s="13" t="str">
        <f t="shared" si="33"/>
        <v>T細胞前リンパ球性白血病</v>
      </c>
      <c r="K408" s="14"/>
      <c r="L408" t="str">
        <f t="shared" si="34"/>
        <v/>
      </c>
    </row>
    <row r="409" spans="1:12">
      <c r="A409" s="5">
        <v>408</v>
      </c>
      <c r="B409" s="6" t="s">
        <v>625</v>
      </c>
      <c r="C409" s="6" t="s">
        <v>628</v>
      </c>
      <c r="D409" s="4" t="str">
        <f t="shared" si="30"/>
        <v>リンパ腫</v>
      </c>
      <c r="E409" s="6" t="s">
        <v>632</v>
      </c>
      <c r="F409" s="13" t="str">
        <f t="shared" si="31"/>
        <v>移植後リンパ増殖性疾患</v>
      </c>
      <c r="G409" s="6" t="s">
        <v>640</v>
      </c>
      <c r="H409" s="13" t="str">
        <f t="shared" si="32"/>
        <v>古典的ホジキンリンパ腫 PTLD</v>
      </c>
      <c r="I409" s="14"/>
      <c r="J409" s="13" t="str">
        <f t="shared" si="33"/>
        <v/>
      </c>
      <c r="K409" s="14"/>
      <c r="L409" t="str">
        <f t="shared" si="34"/>
        <v/>
      </c>
    </row>
    <row r="410" spans="1:12">
      <c r="A410" s="5">
        <v>409</v>
      </c>
      <c r="B410" s="6" t="s">
        <v>625</v>
      </c>
      <c r="C410" s="6" t="s">
        <v>628</v>
      </c>
      <c r="D410" s="4" t="str">
        <f t="shared" si="30"/>
        <v>リンパ腫</v>
      </c>
      <c r="E410" s="6" t="s">
        <v>632</v>
      </c>
      <c r="F410" s="13" t="str">
        <f t="shared" si="31"/>
        <v>移植後リンパ増殖性疾患</v>
      </c>
      <c r="G410" s="6" t="s">
        <v>641</v>
      </c>
      <c r="H410" s="13" t="str">
        <f t="shared" si="32"/>
        <v>高度濾胞過形成型 PTLD</v>
      </c>
      <c r="I410" s="14"/>
      <c r="J410" s="13" t="str">
        <f t="shared" si="33"/>
        <v/>
      </c>
      <c r="K410" s="14"/>
      <c r="L410" t="str">
        <f t="shared" si="34"/>
        <v/>
      </c>
    </row>
    <row r="411" spans="1:12">
      <c r="A411" s="5">
        <v>410</v>
      </c>
      <c r="B411" s="6" t="s">
        <v>625</v>
      </c>
      <c r="C411" s="6" t="s">
        <v>628</v>
      </c>
      <c r="D411" s="4" t="str">
        <f t="shared" si="30"/>
        <v>リンパ腫</v>
      </c>
      <c r="E411" s="6" t="s">
        <v>632</v>
      </c>
      <c r="F411" s="13" t="str">
        <f t="shared" si="31"/>
        <v>移植後リンパ増殖性疾患</v>
      </c>
      <c r="G411" s="6" t="s">
        <v>642</v>
      </c>
      <c r="H411" s="13" t="str">
        <f t="shared" si="32"/>
        <v>伝染性単核球症 PTLD</v>
      </c>
      <c r="I411" s="14"/>
      <c r="J411" s="13" t="str">
        <f t="shared" si="33"/>
        <v/>
      </c>
      <c r="K411" s="14"/>
      <c r="L411" t="str">
        <f t="shared" si="34"/>
        <v/>
      </c>
    </row>
    <row r="412" spans="1:12">
      <c r="A412" s="5">
        <v>411</v>
      </c>
      <c r="B412" s="6" t="s">
        <v>625</v>
      </c>
      <c r="C412" s="6" t="s">
        <v>628</v>
      </c>
      <c r="D412" s="4" t="str">
        <f t="shared" si="30"/>
        <v>リンパ腫</v>
      </c>
      <c r="E412" s="6" t="s">
        <v>632</v>
      </c>
      <c r="F412" s="13" t="str">
        <f t="shared" si="31"/>
        <v>移植後リンパ増殖性疾患</v>
      </c>
      <c r="G412" s="6" t="s">
        <v>23</v>
      </c>
      <c r="H412" s="13" t="s">
        <v>3393</v>
      </c>
      <c r="I412" s="14"/>
      <c r="J412" s="13" t="str">
        <f t="shared" si="33"/>
        <v/>
      </c>
      <c r="K412" s="14"/>
      <c r="L412" t="str">
        <f t="shared" si="34"/>
        <v/>
      </c>
    </row>
    <row r="413" spans="1:12">
      <c r="A413" s="5">
        <v>412</v>
      </c>
      <c r="B413" s="6" t="s">
        <v>625</v>
      </c>
      <c r="C413" s="6" t="s">
        <v>628</v>
      </c>
      <c r="D413" s="4" t="str">
        <f t="shared" si="30"/>
        <v>リンパ腫</v>
      </c>
      <c r="E413" s="6" t="s">
        <v>632</v>
      </c>
      <c r="F413" s="13" t="str">
        <f t="shared" si="31"/>
        <v>移植後リンパ増殖性疾患</v>
      </c>
      <c r="G413" s="6" t="s">
        <v>643</v>
      </c>
      <c r="H413" s="13" t="str">
        <f t="shared" si="32"/>
        <v>形質細胞性過形成型 PTLD</v>
      </c>
      <c r="I413" s="14"/>
      <c r="J413" s="13" t="str">
        <f t="shared" si="33"/>
        <v/>
      </c>
      <c r="K413" s="14"/>
      <c r="L413" t="str">
        <f t="shared" si="34"/>
        <v/>
      </c>
    </row>
    <row r="414" spans="1:12">
      <c r="A414" s="5">
        <v>413</v>
      </c>
      <c r="B414" s="6" t="s">
        <v>625</v>
      </c>
      <c r="C414" s="6" t="s">
        <v>628</v>
      </c>
      <c r="D414" s="4" t="str">
        <f t="shared" si="30"/>
        <v>リンパ腫</v>
      </c>
      <c r="E414" s="6" t="s">
        <v>632</v>
      </c>
      <c r="F414" s="13" t="str">
        <f t="shared" si="31"/>
        <v>移植後リンパ増殖性疾患</v>
      </c>
      <c r="G414" s="6" t="s">
        <v>644</v>
      </c>
      <c r="H414" s="13" t="str">
        <f t="shared" si="32"/>
        <v>多形性 PTLD</v>
      </c>
      <c r="I414" s="14"/>
      <c r="J414" s="13" t="str">
        <f t="shared" si="33"/>
        <v/>
      </c>
      <c r="K414" s="14"/>
      <c r="L414" t="str">
        <f t="shared" si="34"/>
        <v/>
      </c>
    </row>
    <row r="415" spans="1:12">
      <c r="A415" s="5">
        <v>414</v>
      </c>
      <c r="B415" s="6" t="s">
        <v>625</v>
      </c>
      <c r="C415" s="6" t="s">
        <v>628</v>
      </c>
      <c r="D415" s="4" t="str">
        <f t="shared" si="30"/>
        <v>リンパ腫</v>
      </c>
      <c r="E415" s="6" t="s">
        <v>633</v>
      </c>
      <c r="F415" s="13" t="str">
        <f t="shared" si="31"/>
        <v>T細胞リンパ芽球性白血病/リンパ腫</v>
      </c>
      <c r="G415" s="18" t="s">
        <v>645</v>
      </c>
      <c r="H415" s="13" t="str">
        <f t="shared" si="32"/>
        <v>初期前駆T細胞リンパ芽球性白血病</v>
      </c>
      <c r="I415" s="14"/>
      <c r="J415" s="13" t="str">
        <f t="shared" si="33"/>
        <v/>
      </c>
      <c r="K415" s="14"/>
      <c r="L415" t="str">
        <f t="shared" si="34"/>
        <v/>
      </c>
    </row>
    <row r="416" spans="1:12" ht="18.600000000000001" thickBot="1">
      <c r="A416" s="11">
        <v>415</v>
      </c>
      <c r="B416" s="6" t="s">
        <v>625</v>
      </c>
      <c r="C416" s="12" t="s">
        <v>628</v>
      </c>
      <c r="D416" s="4" t="str">
        <f t="shared" si="30"/>
        <v>リンパ腫</v>
      </c>
      <c r="E416" s="12" t="s">
        <v>3598</v>
      </c>
      <c r="F416" s="13" t="str">
        <f t="shared" si="31"/>
        <v>T細胞リンパ芽球性白血病/リンパ腫</v>
      </c>
      <c r="G416" s="12" t="s">
        <v>646</v>
      </c>
      <c r="H416" s="13" t="str">
        <f t="shared" si="32"/>
        <v>ナチュラルキラー細胞リンパ芽球性白血病/リンパ腫</v>
      </c>
      <c r="I416" s="17"/>
      <c r="J416" s="13" t="str">
        <f t="shared" si="33"/>
        <v/>
      </c>
      <c r="K416" s="17"/>
      <c r="L416" t="str">
        <f t="shared" si="34"/>
        <v/>
      </c>
    </row>
    <row r="417" spans="1:12">
      <c r="A417" s="3">
        <v>416</v>
      </c>
      <c r="B417" s="4" t="s">
        <v>24</v>
      </c>
      <c r="C417" s="4" t="s">
        <v>743</v>
      </c>
      <c r="D417" s="4" t="str">
        <f t="shared" si="30"/>
        <v>非定型骨髄性</v>
      </c>
      <c r="E417" s="13"/>
      <c r="F417" s="13" t="str">
        <f t="shared" si="31"/>
        <v/>
      </c>
      <c r="G417" s="13"/>
      <c r="H417" s="13" t="str">
        <f t="shared" si="32"/>
        <v/>
      </c>
      <c r="I417" s="13"/>
      <c r="J417" s="13" t="str">
        <f t="shared" si="33"/>
        <v/>
      </c>
      <c r="K417" s="13"/>
      <c r="L417" t="str">
        <f t="shared" si="34"/>
        <v/>
      </c>
    </row>
    <row r="418" spans="1:12">
      <c r="A418" s="5">
        <v>417</v>
      </c>
      <c r="B418" s="6" t="s">
        <v>24</v>
      </c>
      <c r="C418" s="6" t="s">
        <v>744</v>
      </c>
      <c r="D418" s="4" t="str">
        <f t="shared" si="30"/>
        <v>良性骨髄性</v>
      </c>
      <c r="E418" s="14"/>
      <c r="F418" s="13" t="str">
        <f t="shared" si="31"/>
        <v/>
      </c>
      <c r="G418" s="14"/>
      <c r="H418" s="13" t="str">
        <f t="shared" si="32"/>
        <v/>
      </c>
      <c r="I418" s="14"/>
      <c r="J418" s="13" t="str">
        <f t="shared" si="33"/>
        <v/>
      </c>
      <c r="K418" s="14"/>
      <c r="L418" t="str">
        <f t="shared" si="34"/>
        <v/>
      </c>
    </row>
    <row r="419" spans="1:12">
      <c r="A419" s="5">
        <v>418</v>
      </c>
      <c r="B419" s="6" t="s">
        <v>24</v>
      </c>
      <c r="C419" s="6" t="s">
        <v>745</v>
      </c>
      <c r="D419" s="4" t="str">
        <f t="shared" si="30"/>
        <v>骨髄性腫瘍</v>
      </c>
      <c r="E419" s="6" t="s">
        <v>746</v>
      </c>
      <c r="F419" s="13" t="str">
        <f t="shared" si="31"/>
        <v>分化系統不明瞭な急性白血病</v>
      </c>
      <c r="G419" s="6" t="s">
        <v>756</v>
      </c>
      <c r="H419" s="13" t="str">
        <f t="shared" si="32"/>
        <v>急性未分化型白血病</v>
      </c>
      <c r="I419" s="14"/>
      <c r="J419" s="13" t="str">
        <f t="shared" si="33"/>
        <v/>
      </c>
      <c r="K419" s="14"/>
      <c r="L419" t="str">
        <f t="shared" si="34"/>
        <v/>
      </c>
    </row>
    <row r="420" spans="1:12">
      <c r="A420" s="5">
        <v>419</v>
      </c>
      <c r="B420" s="6" t="s">
        <v>24</v>
      </c>
      <c r="C420" s="6" t="s">
        <v>745</v>
      </c>
      <c r="D420" s="4" t="str">
        <f t="shared" si="30"/>
        <v>骨髄性腫瘍</v>
      </c>
      <c r="E420" s="6" t="s">
        <v>746</v>
      </c>
      <c r="F420" s="13" t="str">
        <f t="shared" si="31"/>
        <v>分化系統不明瞭な急性白血病</v>
      </c>
      <c r="G420" s="6" t="s">
        <v>757</v>
      </c>
      <c r="H420" s="13" t="str">
        <f>IF(G420="","",RIGHT(G420,LEN(G420)-FIND("_",G420)))</f>
        <v>t(9;22)(q34.1;q11.2);BCR-ABL1を伴う混合表現型急性白血病</v>
      </c>
      <c r="I420" s="14"/>
      <c r="J420" s="13" t="str">
        <f t="shared" si="33"/>
        <v/>
      </c>
      <c r="K420" s="14"/>
      <c r="L420" t="str">
        <f t="shared" si="34"/>
        <v/>
      </c>
    </row>
    <row r="421" spans="1:12">
      <c r="A421" s="5">
        <v>420</v>
      </c>
      <c r="B421" s="6" t="s">
        <v>24</v>
      </c>
      <c r="C421" s="6" t="s">
        <v>745</v>
      </c>
      <c r="D421" s="4" t="str">
        <f t="shared" si="30"/>
        <v>骨髄性腫瘍</v>
      </c>
      <c r="E421" s="6" t="s">
        <v>746</v>
      </c>
      <c r="F421" s="13" t="str">
        <f t="shared" si="31"/>
        <v>分化系統不明瞭な急性白血病</v>
      </c>
      <c r="G421" s="6" t="s">
        <v>758</v>
      </c>
      <c r="H421" s="13" t="str">
        <f t="shared" si="32"/>
        <v>t(v;11q23.3);KMT2A再構成を伴う混合表現型急性白血病</v>
      </c>
      <c r="I421" s="14"/>
      <c r="J421" s="13" t="str">
        <f t="shared" si="33"/>
        <v/>
      </c>
      <c r="K421" s="14"/>
      <c r="L421" t="str">
        <f t="shared" si="34"/>
        <v/>
      </c>
    </row>
    <row r="422" spans="1:12">
      <c r="A422" s="5">
        <v>421</v>
      </c>
      <c r="B422" s="6" t="s">
        <v>24</v>
      </c>
      <c r="C422" s="6" t="s">
        <v>745</v>
      </c>
      <c r="D422" s="4" t="str">
        <f t="shared" si="30"/>
        <v>骨髄性腫瘍</v>
      </c>
      <c r="E422" s="6" t="s">
        <v>746</v>
      </c>
      <c r="F422" s="13" t="str">
        <f t="shared" si="31"/>
        <v>分化系統不明瞭な急性白血病</v>
      </c>
      <c r="G422" s="6" t="s">
        <v>759</v>
      </c>
      <c r="H422" s="13" t="str">
        <f t="shared" si="32"/>
        <v>混合表現型急性白血病、B/骨髄性、非特異型</v>
      </c>
      <c r="I422" s="14"/>
      <c r="J422" s="13" t="str">
        <f t="shared" si="33"/>
        <v/>
      </c>
      <c r="K422" s="14"/>
      <c r="L422" t="str">
        <f t="shared" si="34"/>
        <v/>
      </c>
    </row>
    <row r="423" spans="1:12">
      <c r="A423" s="5">
        <v>422</v>
      </c>
      <c r="B423" s="6" t="s">
        <v>24</v>
      </c>
      <c r="C423" s="6" t="s">
        <v>745</v>
      </c>
      <c r="D423" s="4" t="str">
        <f t="shared" si="30"/>
        <v>骨髄性腫瘍</v>
      </c>
      <c r="E423" s="6" t="s">
        <v>746</v>
      </c>
      <c r="F423" s="13" t="str">
        <f t="shared" si="31"/>
        <v>分化系統不明瞭な急性白血病</v>
      </c>
      <c r="G423" s="6" t="s">
        <v>760</v>
      </c>
      <c r="H423" s="13" t="str">
        <f t="shared" si="32"/>
        <v>混合表現型急性白血病、T/骨髄性、非特異型</v>
      </c>
      <c r="I423" s="14"/>
      <c r="J423" s="13" t="str">
        <f t="shared" si="33"/>
        <v/>
      </c>
      <c r="K423" s="14"/>
      <c r="L423" t="str">
        <f t="shared" si="34"/>
        <v/>
      </c>
    </row>
    <row r="424" spans="1:12">
      <c r="A424" s="5">
        <v>423</v>
      </c>
      <c r="B424" s="6" t="s">
        <v>24</v>
      </c>
      <c r="C424" s="6" t="s">
        <v>745</v>
      </c>
      <c r="D424" s="4" t="str">
        <f t="shared" si="30"/>
        <v>骨髄性腫瘍</v>
      </c>
      <c r="E424" s="6" t="s">
        <v>747</v>
      </c>
      <c r="F424" s="13" t="str">
        <f t="shared" si="31"/>
        <v>急性骨髄性白血病</v>
      </c>
      <c r="G424" s="6" t="s">
        <v>761</v>
      </c>
      <c r="H424" s="13" t="str">
        <f t="shared" si="32"/>
        <v>骨髄異形成に関連した変化を伴う急性骨髄性白血病</v>
      </c>
      <c r="I424" s="14"/>
      <c r="J424" s="13" t="str">
        <f t="shared" si="33"/>
        <v/>
      </c>
      <c r="K424" s="14"/>
      <c r="L424" t="str">
        <f t="shared" si="34"/>
        <v/>
      </c>
    </row>
    <row r="425" spans="1:12">
      <c r="A425" s="5">
        <v>424</v>
      </c>
      <c r="B425" s="6" t="s">
        <v>24</v>
      </c>
      <c r="C425" s="6" t="s">
        <v>745</v>
      </c>
      <c r="D425" s="4" t="str">
        <f t="shared" si="30"/>
        <v>骨髄性腫瘍</v>
      </c>
      <c r="E425" s="6" t="s">
        <v>747</v>
      </c>
      <c r="F425" s="13" t="str">
        <f t="shared" si="31"/>
        <v>急性骨髄性白血病</v>
      </c>
      <c r="G425" s="6" t="s">
        <v>762</v>
      </c>
      <c r="H425" s="13" t="str">
        <f t="shared" si="32"/>
        <v>遺伝子変異を伴う急性骨髄性白血病</v>
      </c>
      <c r="I425" s="6" t="s">
        <v>803</v>
      </c>
      <c r="J425" s="13" t="s">
        <v>3557</v>
      </c>
      <c r="K425" s="14"/>
      <c r="L425" t="str">
        <f t="shared" si="34"/>
        <v/>
      </c>
    </row>
    <row r="426" spans="1:12">
      <c r="A426" s="5">
        <v>425</v>
      </c>
      <c r="B426" s="6" t="s">
        <v>24</v>
      </c>
      <c r="C426" s="6" t="s">
        <v>745</v>
      </c>
      <c r="D426" s="4" t="str">
        <f t="shared" si="30"/>
        <v>骨髄性腫瘍</v>
      </c>
      <c r="E426" s="6" t="s">
        <v>747</v>
      </c>
      <c r="F426" s="13" t="str">
        <f t="shared" si="31"/>
        <v>急性骨髄性白血病</v>
      </c>
      <c r="G426" s="6" t="s">
        <v>762</v>
      </c>
      <c r="H426" s="13" t="str">
        <f t="shared" si="32"/>
        <v>遺伝子変異を伴う急性骨髄性白血病</v>
      </c>
      <c r="I426" s="6" t="s">
        <v>804</v>
      </c>
      <c r="J426" s="13" t="str">
        <f t="shared" si="33"/>
        <v>BCR-ABL1を伴う急性骨髄性白血病</v>
      </c>
      <c r="K426" s="14"/>
      <c r="L426" t="str">
        <f t="shared" si="34"/>
        <v/>
      </c>
    </row>
    <row r="427" spans="1:12">
      <c r="A427" s="5">
        <v>426</v>
      </c>
      <c r="B427" s="6" t="s">
        <v>24</v>
      </c>
      <c r="C427" s="6" t="s">
        <v>745</v>
      </c>
      <c r="D427" s="4" t="str">
        <f t="shared" si="30"/>
        <v>骨髄性腫瘍</v>
      </c>
      <c r="E427" s="6" t="s">
        <v>747</v>
      </c>
      <c r="F427" s="13" t="str">
        <f t="shared" si="31"/>
        <v>急性骨髄性白血病</v>
      </c>
      <c r="G427" s="6" t="s">
        <v>762</v>
      </c>
      <c r="H427" s="13" t="str">
        <f t="shared" si="32"/>
        <v>遺伝子変異を伴う急性骨髄性白血病</v>
      </c>
      <c r="I427" s="6" t="s">
        <v>805</v>
      </c>
      <c r="J427" s="13" t="str">
        <f t="shared" si="33"/>
        <v>CEBPA両アレル変異を伴う急性骨髄性白血病</v>
      </c>
      <c r="K427" s="14"/>
      <c r="L427" t="str">
        <f t="shared" si="34"/>
        <v/>
      </c>
    </row>
    <row r="428" spans="1:12">
      <c r="A428" s="5">
        <v>427</v>
      </c>
      <c r="B428" s="6" t="s">
        <v>24</v>
      </c>
      <c r="C428" s="6" t="s">
        <v>745</v>
      </c>
      <c r="D428" s="4" t="str">
        <f t="shared" si="30"/>
        <v>骨髄性腫瘍</v>
      </c>
      <c r="E428" s="6" t="s">
        <v>747</v>
      </c>
      <c r="F428" s="13" t="str">
        <f t="shared" si="31"/>
        <v>急性骨髄性白血病</v>
      </c>
      <c r="G428" s="6" t="s">
        <v>762</v>
      </c>
      <c r="H428" s="13" t="str">
        <f t="shared" si="32"/>
        <v>遺伝子変異を伴う急性骨髄性白血病</v>
      </c>
      <c r="I428" s="6" t="s">
        <v>806</v>
      </c>
      <c r="J428" s="13" t="str">
        <f t="shared" si="33"/>
        <v>NPM1変異を伴う急性骨髄性白血病</v>
      </c>
      <c r="K428" s="14"/>
      <c r="L428" t="str">
        <f t="shared" si="34"/>
        <v/>
      </c>
    </row>
    <row r="429" spans="1:12">
      <c r="A429" s="5">
        <v>428</v>
      </c>
      <c r="B429" s="6" t="s">
        <v>24</v>
      </c>
      <c r="C429" s="6" t="s">
        <v>745</v>
      </c>
      <c r="D429" s="4" t="str">
        <f t="shared" si="30"/>
        <v>骨髄性腫瘍</v>
      </c>
      <c r="E429" s="6" t="s">
        <v>747</v>
      </c>
      <c r="F429" s="13" t="str">
        <f t="shared" si="31"/>
        <v>急性骨髄性白血病</v>
      </c>
      <c r="G429" s="6" t="s">
        <v>762</v>
      </c>
      <c r="H429" s="13" t="str">
        <f t="shared" si="32"/>
        <v>遺伝子変異を伴う急性骨髄性白血病</v>
      </c>
      <c r="I429" s="6" t="s">
        <v>807</v>
      </c>
      <c r="J429" s="13" t="str">
        <f t="shared" si="33"/>
        <v>RUNX1変異を伴う急性骨髄性白血病</v>
      </c>
      <c r="K429" s="14"/>
      <c r="L429" t="str">
        <f t="shared" si="34"/>
        <v/>
      </c>
    </row>
    <row r="430" spans="1:12">
      <c r="A430" s="5">
        <v>429</v>
      </c>
      <c r="B430" s="6" t="s">
        <v>24</v>
      </c>
      <c r="C430" s="6" t="s">
        <v>745</v>
      </c>
      <c r="D430" s="4" t="str">
        <f t="shared" si="30"/>
        <v>骨髄性腫瘍</v>
      </c>
      <c r="E430" s="6" t="s">
        <v>747</v>
      </c>
      <c r="F430" s="13" t="str">
        <f t="shared" si="31"/>
        <v>急性骨髄性白血病</v>
      </c>
      <c r="G430" s="6" t="s">
        <v>762</v>
      </c>
      <c r="H430" s="13" t="str">
        <f t="shared" si="32"/>
        <v>遺伝子変異を伴う急性骨髄性白血病</v>
      </c>
      <c r="I430" s="6" t="s">
        <v>808</v>
      </c>
      <c r="J430" s="13" t="str">
        <f t="shared" si="33"/>
        <v>RARA転座バリアントを伴う急性骨髄性白血病</v>
      </c>
      <c r="K430" s="14"/>
      <c r="L430" t="str">
        <f t="shared" si="34"/>
        <v/>
      </c>
    </row>
    <row r="431" spans="1:12">
      <c r="A431" s="5">
        <v>430</v>
      </c>
      <c r="B431" s="6" t="s">
        <v>24</v>
      </c>
      <c r="C431" s="6" t="s">
        <v>745</v>
      </c>
      <c r="D431" s="4" t="str">
        <f t="shared" si="30"/>
        <v>骨髄性腫瘍</v>
      </c>
      <c r="E431" s="6" t="s">
        <v>747</v>
      </c>
      <c r="F431" s="13" t="str">
        <f t="shared" si="31"/>
        <v>急性骨髄性白血病</v>
      </c>
      <c r="G431" s="6" t="s">
        <v>762</v>
      </c>
      <c r="H431" s="13" t="str">
        <f t="shared" si="32"/>
        <v>遺伝子変異を伴う急性骨髄性白血病</v>
      </c>
      <c r="I431" s="18" t="s">
        <v>809</v>
      </c>
      <c r="J431" s="13" t="s">
        <v>3558</v>
      </c>
      <c r="K431" s="14"/>
      <c r="L431" t="str">
        <f t="shared" si="34"/>
        <v/>
      </c>
    </row>
    <row r="432" spans="1:12">
      <c r="A432" s="5">
        <v>431</v>
      </c>
      <c r="B432" s="6" t="s">
        <v>24</v>
      </c>
      <c r="C432" s="6" t="s">
        <v>745</v>
      </c>
      <c r="D432" s="4" t="str">
        <f t="shared" si="30"/>
        <v>骨髄性腫瘍</v>
      </c>
      <c r="E432" s="6" t="s">
        <v>747</v>
      </c>
      <c r="F432" s="13" t="str">
        <f t="shared" si="31"/>
        <v>急性骨髄性白血病</v>
      </c>
      <c r="G432" s="6" t="s">
        <v>762</v>
      </c>
      <c r="H432" s="13" t="str">
        <f t="shared" si="32"/>
        <v>遺伝子変異を伴う急性骨髄性白血病</v>
      </c>
      <c r="I432" s="6" t="s">
        <v>810</v>
      </c>
      <c r="J432" s="13" t="s">
        <v>3559</v>
      </c>
      <c r="K432" s="14"/>
      <c r="L432" t="str">
        <f t="shared" si="34"/>
        <v/>
      </c>
    </row>
    <row r="433" spans="1:12">
      <c r="A433" s="5">
        <v>432</v>
      </c>
      <c r="B433" s="6" t="s">
        <v>24</v>
      </c>
      <c r="C433" s="6" t="s">
        <v>745</v>
      </c>
      <c r="D433" s="4" t="str">
        <f t="shared" si="30"/>
        <v>骨髄性腫瘍</v>
      </c>
      <c r="E433" s="6" t="s">
        <v>747</v>
      </c>
      <c r="F433" s="13" t="str">
        <f t="shared" si="31"/>
        <v>急性骨髄性白血病</v>
      </c>
      <c r="G433" s="6" t="s">
        <v>762</v>
      </c>
      <c r="H433" s="13" t="str">
        <f t="shared" si="32"/>
        <v>遺伝子変異を伴う急性骨髄性白血病</v>
      </c>
      <c r="I433" s="6" t="s">
        <v>811</v>
      </c>
      <c r="J433" s="13" t="s">
        <v>3560</v>
      </c>
      <c r="K433" s="14"/>
      <c r="L433" t="str">
        <f t="shared" si="34"/>
        <v/>
      </c>
    </row>
    <row r="434" spans="1:12">
      <c r="A434" s="5">
        <v>433</v>
      </c>
      <c r="B434" s="6" t="s">
        <v>24</v>
      </c>
      <c r="C434" s="6" t="s">
        <v>745</v>
      </c>
      <c r="D434" s="4" t="str">
        <f t="shared" si="30"/>
        <v>骨髄性腫瘍</v>
      </c>
      <c r="E434" s="6" t="s">
        <v>747</v>
      </c>
      <c r="F434" s="13" t="str">
        <f t="shared" si="31"/>
        <v>急性骨髄性白血病</v>
      </c>
      <c r="G434" s="6" t="s">
        <v>762</v>
      </c>
      <c r="H434" s="13" t="str">
        <f t="shared" si="32"/>
        <v>遺伝子変異を伴う急性骨髄性白血病</v>
      </c>
      <c r="I434" s="6" t="s">
        <v>812</v>
      </c>
      <c r="J434" s="13" t="s">
        <v>3561</v>
      </c>
      <c r="K434" s="14"/>
      <c r="L434" t="str">
        <f t="shared" si="34"/>
        <v/>
      </c>
    </row>
    <row r="435" spans="1:12">
      <c r="A435" s="5">
        <v>434</v>
      </c>
      <c r="B435" s="6" t="s">
        <v>24</v>
      </c>
      <c r="C435" s="6" t="s">
        <v>745</v>
      </c>
      <c r="D435" s="4" t="str">
        <f t="shared" si="30"/>
        <v>骨髄性腫瘍</v>
      </c>
      <c r="E435" s="6" t="s">
        <v>747</v>
      </c>
      <c r="F435" s="13" t="str">
        <f t="shared" si="31"/>
        <v>急性骨髄性白血病</v>
      </c>
      <c r="G435" s="6" t="s">
        <v>762</v>
      </c>
      <c r="H435" s="13" t="str">
        <f t="shared" si="32"/>
        <v>遺伝子変異を伴う急性骨髄性白血病</v>
      </c>
      <c r="I435" s="6" t="s">
        <v>813</v>
      </c>
      <c r="J435" s="13" t="str">
        <f t="shared" si="33"/>
        <v>t(9;11)(p21.3;q23.3); MLLT3-KMT2Aを伴う急性骨髄性白血病</v>
      </c>
      <c r="K435" s="14"/>
      <c r="L435" t="str">
        <f t="shared" si="34"/>
        <v/>
      </c>
    </row>
    <row r="436" spans="1:12">
      <c r="A436" s="5">
        <v>435</v>
      </c>
      <c r="B436" s="6" t="s">
        <v>24</v>
      </c>
      <c r="C436" s="6" t="s">
        <v>745</v>
      </c>
      <c r="D436" s="4" t="str">
        <f t="shared" si="30"/>
        <v>骨髄性腫瘍</v>
      </c>
      <c r="E436" s="6" t="s">
        <v>747</v>
      </c>
      <c r="F436" s="13" t="str">
        <f t="shared" si="31"/>
        <v>急性骨髄性白血病</v>
      </c>
      <c r="G436" s="6" t="s">
        <v>762</v>
      </c>
      <c r="H436" s="13" t="str">
        <f t="shared" si="32"/>
        <v>遺伝子変異を伴う急性骨髄性白血病</v>
      </c>
      <c r="I436" s="6" t="s">
        <v>814</v>
      </c>
      <c r="J436" s="13" t="s">
        <v>3562</v>
      </c>
      <c r="K436" s="14"/>
      <c r="L436" t="str">
        <f t="shared" si="34"/>
        <v/>
      </c>
    </row>
    <row r="437" spans="1:12">
      <c r="A437" s="5">
        <v>436</v>
      </c>
      <c r="B437" s="6" t="s">
        <v>24</v>
      </c>
      <c r="C437" s="6" t="s">
        <v>745</v>
      </c>
      <c r="D437" s="4" t="str">
        <f t="shared" si="30"/>
        <v>骨髄性腫瘍</v>
      </c>
      <c r="E437" s="6" t="s">
        <v>747</v>
      </c>
      <c r="F437" s="13" t="str">
        <f t="shared" si="31"/>
        <v>急性骨髄性白血病</v>
      </c>
      <c r="G437" s="18" t="s">
        <v>763</v>
      </c>
      <c r="H437" s="13" t="str">
        <f t="shared" si="32"/>
        <v>急性骨髄性白血病、非特異型</v>
      </c>
      <c r="I437" s="6" t="s">
        <v>815</v>
      </c>
      <c r="J437" s="13" t="str">
        <f t="shared" si="33"/>
        <v>分化型急性骨髄性白血病</v>
      </c>
      <c r="K437" s="14"/>
      <c r="L437" t="str">
        <f t="shared" si="34"/>
        <v/>
      </c>
    </row>
    <row r="438" spans="1:12">
      <c r="A438" s="5">
        <v>437</v>
      </c>
      <c r="B438" s="6" t="s">
        <v>24</v>
      </c>
      <c r="C438" s="6" t="s">
        <v>745</v>
      </c>
      <c r="D438" s="4" t="str">
        <f t="shared" si="30"/>
        <v>骨髄性腫瘍</v>
      </c>
      <c r="E438" s="6" t="s">
        <v>747</v>
      </c>
      <c r="F438" s="13" t="str">
        <f t="shared" si="31"/>
        <v>急性骨髄性白血病</v>
      </c>
      <c r="G438" s="18" t="s">
        <v>763</v>
      </c>
      <c r="H438" s="13" t="str">
        <f t="shared" si="32"/>
        <v>急性骨髄性白血病、非特異型</v>
      </c>
      <c r="I438" s="6" t="s">
        <v>816</v>
      </c>
      <c r="J438" s="13" t="str">
        <f t="shared" si="33"/>
        <v>最未分化型急性骨髄性白血病</v>
      </c>
      <c r="K438" s="14"/>
      <c r="L438" t="str">
        <f t="shared" si="34"/>
        <v/>
      </c>
    </row>
    <row r="439" spans="1:12">
      <c r="A439" s="5">
        <v>438</v>
      </c>
      <c r="B439" s="6" t="s">
        <v>24</v>
      </c>
      <c r="C439" s="6" t="s">
        <v>745</v>
      </c>
      <c r="D439" s="4" t="str">
        <f t="shared" si="30"/>
        <v>骨髄性腫瘍</v>
      </c>
      <c r="E439" s="6" t="s">
        <v>747</v>
      </c>
      <c r="F439" s="13" t="str">
        <f t="shared" si="31"/>
        <v>急性骨髄性白血病</v>
      </c>
      <c r="G439" s="18" t="s">
        <v>763</v>
      </c>
      <c r="H439" s="13" t="str">
        <f t="shared" si="32"/>
        <v>急性骨髄性白血病、非特異型</v>
      </c>
      <c r="I439" s="6" t="s">
        <v>817</v>
      </c>
      <c r="J439" s="13" t="str">
        <f t="shared" si="33"/>
        <v>未分化型急性骨髄性白血病</v>
      </c>
      <c r="K439" s="14"/>
      <c r="L439" t="str">
        <f t="shared" si="34"/>
        <v/>
      </c>
    </row>
    <row r="440" spans="1:12">
      <c r="A440" s="5">
        <v>439</v>
      </c>
      <c r="B440" s="6" t="s">
        <v>24</v>
      </c>
      <c r="C440" s="6" t="s">
        <v>745</v>
      </c>
      <c r="D440" s="4" t="str">
        <f t="shared" si="30"/>
        <v>骨髄性腫瘍</v>
      </c>
      <c r="E440" s="6" t="s">
        <v>747</v>
      </c>
      <c r="F440" s="13" t="str">
        <f t="shared" si="31"/>
        <v>急性骨髄性白血病</v>
      </c>
      <c r="G440" s="18" t="s">
        <v>763</v>
      </c>
      <c r="H440" s="13" t="str">
        <f t="shared" si="32"/>
        <v>急性骨髄性白血病、非特異型</v>
      </c>
      <c r="I440" s="6" t="s">
        <v>818</v>
      </c>
      <c r="J440" s="13" t="str">
        <f t="shared" si="33"/>
        <v>急性好塩基球性白血病</v>
      </c>
      <c r="K440" s="14"/>
      <c r="L440" t="str">
        <f t="shared" si="34"/>
        <v/>
      </c>
    </row>
    <row r="441" spans="1:12">
      <c r="A441" s="5">
        <v>440</v>
      </c>
      <c r="B441" s="6" t="s">
        <v>24</v>
      </c>
      <c r="C441" s="6" t="s">
        <v>745</v>
      </c>
      <c r="D441" s="4" t="str">
        <f t="shared" si="30"/>
        <v>骨髄性腫瘍</v>
      </c>
      <c r="E441" s="6" t="s">
        <v>747</v>
      </c>
      <c r="F441" s="13" t="str">
        <f t="shared" si="31"/>
        <v>急性骨髄性白血病</v>
      </c>
      <c r="G441" s="18" t="s">
        <v>763</v>
      </c>
      <c r="H441" s="13" t="str">
        <f t="shared" si="32"/>
        <v>急性骨髄性白血病、非特異型</v>
      </c>
      <c r="I441" s="26" t="s">
        <v>819</v>
      </c>
      <c r="J441" s="13" t="str">
        <f t="shared" si="33"/>
        <v>急性巨核芽球性白血病</v>
      </c>
      <c r="K441" s="14"/>
      <c r="L441" t="str">
        <f t="shared" si="34"/>
        <v/>
      </c>
    </row>
    <row r="442" spans="1:12">
      <c r="A442" s="5">
        <v>441</v>
      </c>
      <c r="B442" s="6" t="s">
        <v>24</v>
      </c>
      <c r="C442" s="6" t="s">
        <v>745</v>
      </c>
      <c r="D442" s="4" t="str">
        <f t="shared" si="30"/>
        <v>骨髄性腫瘍</v>
      </c>
      <c r="E442" s="6" t="s">
        <v>747</v>
      </c>
      <c r="F442" s="13" t="str">
        <f t="shared" si="31"/>
        <v>急性骨髄性白血病</v>
      </c>
      <c r="G442" s="18" t="s">
        <v>763</v>
      </c>
      <c r="H442" s="13" t="str">
        <f t="shared" si="32"/>
        <v>急性骨髄性白血病、非特異型</v>
      </c>
      <c r="I442" s="6" t="s">
        <v>820</v>
      </c>
      <c r="J442" s="13" t="str">
        <f t="shared" si="33"/>
        <v>急性単芽球性/単球性白血病</v>
      </c>
      <c r="K442" s="14"/>
      <c r="L442" t="str">
        <f t="shared" si="34"/>
        <v/>
      </c>
    </row>
    <row r="443" spans="1:12">
      <c r="A443" s="5">
        <v>442</v>
      </c>
      <c r="B443" s="6" t="s">
        <v>24</v>
      </c>
      <c r="C443" s="6" t="s">
        <v>745</v>
      </c>
      <c r="D443" s="4" t="str">
        <f t="shared" si="30"/>
        <v>骨髄性腫瘍</v>
      </c>
      <c r="E443" s="6" t="s">
        <v>747</v>
      </c>
      <c r="F443" s="13" t="str">
        <f t="shared" si="31"/>
        <v>急性骨髄性白血病</v>
      </c>
      <c r="G443" s="18" t="s">
        <v>763</v>
      </c>
      <c r="H443" s="13" t="str">
        <f t="shared" si="32"/>
        <v>急性骨髄性白血病、非特異型</v>
      </c>
      <c r="I443" s="6" t="s">
        <v>821</v>
      </c>
      <c r="J443" s="13" t="str">
        <f t="shared" si="33"/>
        <v>急性骨髄単球性白血病</v>
      </c>
      <c r="K443" s="14"/>
      <c r="L443" t="str">
        <f t="shared" si="34"/>
        <v/>
      </c>
    </row>
    <row r="444" spans="1:12">
      <c r="A444" s="5">
        <v>443</v>
      </c>
      <c r="B444" s="6" t="s">
        <v>24</v>
      </c>
      <c r="C444" s="6" t="s">
        <v>745</v>
      </c>
      <c r="D444" s="4" t="str">
        <f t="shared" si="30"/>
        <v>骨髄性腫瘍</v>
      </c>
      <c r="E444" s="6" t="s">
        <v>747</v>
      </c>
      <c r="F444" s="13" t="str">
        <f t="shared" si="31"/>
        <v>急性骨髄性白血病</v>
      </c>
      <c r="G444" s="18" t="s">
        <v>763</v>
      </c>
      <c r="H444" s="13" t="str">
        <f t="shared" si="32"/>
        <v>急性骨髄性白血病、非特異型</v>
      </c>
      <c r="I444" s="18" t="s">
        <v>822</v>
      </c>
      <c r="J444" s="13" t="str">
        <f t="shared" si="33"/>
        <v>骨髄線維症を伴う急性汎骨髄症</v>
      </c>
      <c r="K444" s="14"/>
      <c r="L444" t="str">
        <f t="shared" si="34"/>
        <v/>
      </c>
    </row>
    <row r="445" spans="1:12">
      <c r="A445" s="5">
        <v>444</v>
      </c>
      <c r="B445" s="6" t="s">
        <v>24</v>
      </c>
      <c r="C445" s="6" t="s">
        <v>745</v>
      </c>
      <c r="D445" s="4" t="str">
        <f t="shared" si="30"/>
        <v>骨髄性腫瘍</v>
      </c>
      <c r="E445" s="6" t="s">
        <v>747</v>
      </c>
      <c r="F445" s="13" t="str">
        <f t="shared" si="31"/>
        <v>急性骨髄性白血病</v>
      </c>
      <c r="G445" s="18" t="s">
        <v>763</v>
      </c>
      <c r="H445" s="13" t="str">
        <f t="shared" si="32"/>
        <v>急性骨髄性白血病、非特異型</v>
      </c>
      <c r="I445" s="6" t="s">
        <v>823</v>
      </c>
      <c r="J445" s="13" t="str">
        <f t="shared" si="33"/>
        <v>純粋赤白血病</v>
      </c>
      <c r="K445" s="14"/>
      <c r="L445" t="str">
        <f t="shared" si="34"/>
        <v/>
      </c>
    </row>
    <row r="446" spans="1:12">
      <c r="A446" s="5">
        <v>445</v>
      </c>
      <c r="B446" s="6" t="s">
        <v>24</v>
      </c>
      <c r="C446" s="6" t="s">
        <v>745</v>
      </c>
      <c r="D446" s="4" t="str">
        <f t="shared" si="30"/>
        <v>骨髄性腫瘍</v>
      </c>
      <c r="E446" s="6" t="s">
        <v>747</v>
      </c>
      <c r="F446" s="13" t="str">
        <f t="shared" si="31"/>
        <v>急性骨髄性白血病</v>
      </c>
      <c r="G446" s="6" t="s">
        <v>764</v>
      </c>
      <c r="H446" s="13" t="str">
        <f t="shared" si="32"/>
        <v>ダウン症候群関連骨髄増殖症</v>
      </c>
      <c r="I446" s="6" t="s">
        <v>824</v>
      </c>
      <c r="J446" s="13" t="str">
        <f t="shared" si="33"/>
        <v>ダウン症候群関連骨髄性白血病</v>
      </c>
      <c r="K446" s="14"/>
      <c r="L446" t="str">
        <f t="shared" si="34"/>
        <v/>
      </c>
    </row>
    <row r="447" spans="1:12">
      <c r="A447" s="5">
        <v>446</v>
      </c>
      <c r="B447" s="6" t="s">
        <v>24</v>
      </c>
      <c r="C447" s="6" t="s">
        <v>745</v>
      </c>
      <c r="D447" s="4" t="str">
        <f t="shared" si="30"/>
        <v>骨髄性腫瘍</v>
      </c>
      <c r="E447" s="6" t="s">
        <v>747</v>
      </c>
      <c r="F447" s="13" t="str">
        <f t="shared" si="31"/>
        <v>急性骨髄性白血病</v>
      </c>
      <c r="G447" s="6" t="s">
        <v>764</v>
      </c>
      <c r="H447" s="13" t="str">
        <f t="shared" si="32"/>
        <v>ダウン症候群関連骨髄増殖症</v>
      </c>
      <c r="I447" s="6" t="s">
        <v>825</v>
      </c>
      <c r="J447" s="13" t="str">
        <f t="shared" si="33"/>
        <v>一過性骨髄造血異常症</v>
      </c>
      <c r="K447" s="14"/>
      <c r="L447" t="str">
        <f t="shared" si="34"/>
        <v/>
      </c>
    </row>
    <row r="448" spans="1:12">
      <c r="A448" s="5">
        <v>447</v>
      </c>
      <c r="B448" s="6" t="s">
        <v>24</v>
      </c>
      <c r="C448" s="6" t="s">
        <v>745</v>
      </c>
      <c r="D448" s="4" t="str">
        <f t="shared" si="30"/>
        <v>骨髄性腫瘍</v>
      </c>
      <c r="E448" s="6" t="s">
        <v>747</v>
      </c>
      <c r="F448" s="13" t="str">
        <f t="shared" si="31"/>
        <v>急性骨髄性白血病</v>
      </c>
      <c r="G448" s="6" t="s">
        <v>765</v>
      </c>
      <c r="H448" s="13" t="str">
        <f t="shared" si="32"/>
        <v>骨髄性肉腫</v>
      </c>
      <c r="I448" s="14"/>
      <c r="J448" s="13" t="str">
        <f t="shared" si="33"/>
        <v/>
      </c>
      <c r="K448" s="14"/>
      <c r="L448" t="str">
        <f t="shared" si="34"/>
        <v/>
      </c>
    </row>
    <row r="449" spans="1:12">
      <c r="A449" s="5">
        <v>448</v>
      </c>
      <c r="B449" s="6" t="s">
        <v>24</v>
      </c>
      <c r="C449" s="6" t="s">
        <v>745</v>
      </c>
      <c r="D449" s="4" t="str">
        <f t="shared" si="30"/>
        <v>骨髄性腫瘍</v>
      </c>
      <c r="E449" s="6" t="s">
        <v>747</v>
      </c>
      <c r="F449" s="13" t="str">
        <f t="shared" si="31"/>
        <v>急性骨髄性白血病</v>
      </c>
      <c r="G449" s="6" t="s">
        <v>766</v>
      </c>
      <c r="H449" s="13" t="str">
        <f t="shared" si="32"/>
        <v>治療関連骨髄性腫瘍</v>
      </c>
      <c r="I449" s="6" t="s">
        <v>826</v>
      </c>
      <c r="J449" s="13" t="str">
        <f t="shared" si="33"/>
        <v>治療関連急性骨髄性白血病</v>
      </c>
      <c r="K449" s="14"/>
      <c r="L449" t="str">
        <f t="shared" si="34"/>
        <v/>
      </c>
    </row>
    <row r="450" spans="1:12">
      <c r="A450" s="5">
        <v>449</v>
      </c>
      <c r="B450" s="6" t="s">
        <v>24</v>
      </c>
      <c r="C450" s="6" t="s">
        <v>745</v>
      </c>
      <c r="D450" s="4" t="str">
        <f t="shared" si="30"/>
        <v>骨髄性腫瘍</v>
      </c>
      <c r="E450" s="6" t="s">
        <v>747</v>
      </c>
      <c r="F450" s="13" t="str">
        <f t="shared" si="31"/>
        <v>急性骨髄性白血病</v>
      </c>
      <c r="G450" s="6" t="s">
        <v>766</v>
      </c>
      <c r="H450" s="13" t="str">
        <f t="shared" si="32"/>
        <v>治療関連骨髄性腫瘍</v>
      </c>
      <c r="I450" s="6" t="s">
        <v>827</v>
      </c>
      <c r="J450" s="13" t="str">
        <f t="shared" si="33"/>
        <v>治療関連骨髄異形成症候群</v>
      </c>
      <c r="K450" s="14"/>
      <c r="L450" t="str">
        <f t="shared" si="34"/>
        <v/>
      </c>
    </row>
    <row r="451" spans="1:12">
      <c r="A451" s="5">
        <v>450</v>
      </c>
      <c r="B451" s="6" t="s">
        <v>24</v>
      </c>
      <c r="C451" s="6" t="s">
        <v>745</v>
      </c>
      <c r="D451" s="4" t="str">
        <f t="shared" ref="D451:D514" si="35">RIGHT(C451,LEN(C451)-FIND("_",C451))</f>
        <v>骨髄性腫瘍</v>
      </c>
      <c r="E451" s="6" t="s">
        <v>748</v>
      </c>
      <c r="F451" s="13" t="str">
        <f t="shared" ref="F451:F514" si="36">IF(E451="","",RIGHT(E451,LEN(E451)-FIND("_",E451)))</f>
        <v>芽球形質細胞様樹状細胞腫瘍</v>
      </c>
      <c r="G451" s="14"/>
      <c r="H451" s="13" t="str">
        <f t="shared" ref="H451:H514" si="37">IF(G451="","",RIGHT(G451,LEN(G451)-FIND("_",G451)))</f>
        <v/>
      </c>
      <c r="I451" s="14"/>
      <c r="J451" s="13" t="str">
        <f t="shared" ref="J451:J514" si="38">IF(I451="","",RIGHT(I451,LEN(I451)-FIND("_",I451)))</f>
        <v/>
      </c>
      <c r="K451" s="14"/>
      <c r="L451" t="str">
        <f t="shared" ref="L451:L514" si="39">IF(K451="","",RIGHT(K451,LEN(K451)-FIND("_",K451)))</f>
        <v/>
      </c>
    </row>
    <row r="452" spans="1:12">
      <c r="A452" s="5">
        <v>451</v>
      </c>
      <c r="B452" s="6" t="s">
        <v>24</v>
      </c>
      <c r="C452" s="6" t="s">
        <v>745</v>
      </c>
      <c r="D452" s="4" t="str">
        <f t="shared" si="35"/>
        <v>骨髄性腫瘍</v>
      </c>
      <c r="E452" s="6" t="s">
        <v>749</v>
      </c>
      <c r="F452" s="13" t="str">
        <f t="shared" si="36"/>
        <v>組織球および樹状細胞腫瘍</v>
      </c>
      <c r="G452" s="6" t="s">
        <v>767</v>
      </c>
      <c r="H452" s="13" t="str">
        <f t="shared" si="37"/>
        <v>播種性若年性黄色肉芽腫.</v>
      </c>
      <c r="I452" s="14"/>
      <c r="J452" s="13" t="str">
        <f t="shared" si="38"/>
        <v/>
      </c>
      <c r="K452" s="14"/>
      <c r="L452" t="str">
        <f t="shared" si="39"/>
        <v/>
      </c>
    </row>
    <row r="453" spans="1:12">
      <c r="A453" s="5">
        <v>452</v>
      </c>
      <c r="B453" s="6" t="s">
        <v>24</v>
      </c>
      <c r="C453" s="6" t="s">
        <v>745</v>
      </c>
      <c r="D453" s="4" t="str">
        <f t="shared" si="35"/>
        <v>骨髄性腫瘍</v>
      </c>
      <c r="E453" s="6" t="s">
        <v>749</v>
      </c>
      <c r="F453" s="13" t="str">
        <f t="shared" si="36"/>
        <v>組織球および樹状細胞腫瘍</v>
      </c>
      <c r="G453" s="6" t="s">
        <v>768</v>
      </c>
      <c r="H453" s="13" t="str">
        <f t="shared" si="37"/>
        <v>エルドハイム・チェスター病</v>
      </c>
      <c r="I453" s="14"/>
      <c r="J453" s="13" t="str">
        <f t="shared" si="38"/>
        <v/>
      </c>
      <c r="K453" s="14"/>
      <c r="L453" t="str">
        <f t="shared" si="39"/>
        <v/>
      </c>
    </row>
    <row r="454" spans="1:12">
      <c r="A454" s="5">
        <v>453</v>
      </c>
      <c r="B454" s="6" t="s">
        <v>24</v>
      </c>
      <c r="C454" s="6" t="s">
        <v>745</v>
      </c>
      <c r="D454" s="4" t="str">
        <f t="shared" si="35"/>
        <v>骨髄性腫瘍</v>
      </c>
      <c r="E454" s="6" t="s">
        <v>749</v>
      </c>
      <c r="F454" s="13" t="str">
        <f t="shared" si="36"/>
        <v>組織球および樹状細胞腫瘍</v>
      </c>
      <c r="G454" s="6" t="s">
        <v>769</v>
      </c>
      <c r="H454" s="13" t="str">
        <f t="shared" si="37"/>
        <v>線維芽網状細胞腫瘍</v>
      </c>
      <c r="I454" s="14"/>
      <c r="J454" s="13" t="str">
        <f t="shared" si="38"/>
        <v/>
      </c>
      <c r="K454" s="14"/>
      <c r="L454" t="str">
        <f t="shared" si="39"/>
        <v/>
      </c>
    </row>
    <row r="455" spans="1:12">
      <c r="A455" s="5">
        <v>454</v>
      </c>
      <c r="B455" s="6" t="s">
        <v>24</v>
      </c>
      <c r="C455" s="6" t="s">
        <v>745</v>
      </c>
      <c r="D455" s="4" t="str">
        <f t="shared" si="35"/>
        <v>骨髄性腫瘍</v>
      </c>
      <c r="E455" s="6" t="s">
        <v>749</v>
      </c>
      <c r="F455" s="13" t="str">
        <f t="shared" si="36"/>
        <v>組織球および樹状細胞腫瘍</v>
      </c>
      <c r="G455" s="6" t="s">
        <v>770</v>
      </c>
      <c r="H455" s="13" t="str">
        <f t="shared" si="37"/>
        <v>濾胞樹状細胞肉腫</v>
      </c>
      <c r="I455" s="14"/>
      <c r="J455" s="13" t="str">
        <f t="shared" si="38"/>
        <v/>
      </c>
      <c r="K455" s="14"/>
      <c r="L455" t="str">
        <f t="shared" si="39"/>
        <v/>
      </c>
    </row>
    <row r="456" spans="1:12">
      <c r="A456" s="5">
        <v>455</v>
      </c>
      <c r="B456" s="6" t="s">
        <v>24</v>
      </c>
      <c r="C456" s="6" t="s">
        <v>745</v>
      </c>
      <c r="D456" s="4" t="str">
        <f t="shared" si="35"/>
        <v>骨髄性腫瘍</v>
      </c>
      <c r="E456" s="6" t="s">
        <v>749</v>
      </c>
      <c r="F456" s="13" t="str">
        <f t="shared" si="36"/>
        <v>組織球および樹状細胞腫瘍</v>
      </c>
      <c r="G456" s="6" t="s">
        <v>771</v>
      </c>
      <c r="H456" s="13" t="str">
        <f t="shared" si="37"/>
        <v>組織球肉腫</v>
      </c>
      <c r="I456" s="14"/>
      <c r="J456" s="13" t="str">
        <f t="shared" si="38"/>
        <v/>
      </c>
      <c r="K456" s="14"/>
      <c r="L456" t="str">
        <f t="shared" si="39"/>
        <v/>
      </c>
    </row>
    <row r="457" spans="1:12">
      <c r="A457" s="5">
        <v>456</v>
      </c>
      <c r="B457" s="6" t="s">
        <v>24</v>
      </c>
      <c r="C457" s="6" t="s">
        <v>745</v>
      </c>
      <c r="D457" s="4" t="str">
        <f t="shared" si="35"/>
        <v>骨髄性腫瘍</v>
      </c>
      <c r="E457" s="6" t="s">
        <v>749</v>
      </c>
      <c r="F457" s="13" t="str">
        <f t="shared" si="36"/>
        <v>組織球および樹状細胞腫瘍</v>
      </c>
      <c r="G457" s="6" t="s">
        <v>772</v>
      </c>
      <c r="H457" s="13" t="str">
        <f t="shared" si="37"/>
        <v>不確定型樹状細胞腫瘍</v>
      </c>
      <c r="I457" s="14"/>
      <c r="J457" s="13" t="str">
        <f t="shared" si="38"/>
        <v/>
      </c>
      <c r="K457" s="14"/>
      <c r="L457" t="str">
        <f t="shared" si="39"/>
        <v/>
      </c>
    </row>
    <row r="458" spans="1:12">
      <c r="A458" s="5">
        <v>457</v>
      </c>
      <c r="B458" s="6" t="s">
        <v>24</v>
      </c>
      <c r="C458" s="6" t="s">
        <v>745</v>
      </c>
      <c r="D458" s="4" t="str">
        <f t="shared" si="35"/>
        <v>骨髄性腫瘍</v>
      </c>
      <c r="E458" s="6" t="s">
        <v>749</v>
      </c>
      <c r="F458" s="13" t="str">
        <f t="shared" si="36"/>
        <v>組織球および樹状細胞腫瘍</v>
      </c>
      <c r="G458" s="6" t="s">
        <v>773</v>
      </c>
      <c r="H458" s="13" t="str">
        <f t="shared" si="37"/>
        <v>指状嵌入細胞肉腫</v>
      </c>
      <c r="I458" s="14"/>
      <c r="J458" s="13" t="str">
        <f t="shared" si="38"/>
        <v/>
      </c>
      <c r="K458" s="14"/>
      <c r="L458" t="str">
        <f t="shared" si="39"/>
        <v/>
      </c>
    </row>
    <row r="459" spans="1:12">
      <c r="A459" s="5">
        <v>458</v>
      </c>
      <c r="B459" s="6" t="s">
        <v>24</v>
      </c>
      <c r="C459" s="6" t="s">
        <v>745</v>
      </c>
      <c r="D459" s="4" t="str">
        <f t="shared" si="35"/>
        <v>骨髄性腫瘍</v>
      </c>
      <c r="E459" s="6" t="s">
        <v>749</v>
      </c>
      <c r="F459" s="13" t="str">
        <f t="shared" si="36"/>
        <v>組織球および樹状細胞腫瘍</v>
      </c>
      <c r="G459" s="6" t="s">
        <v>774</v>
      </c>
      <c r="H459" s="13" t="str">
        <f t="shared" si="37"/>
        <v>ランゲルハンス細胞組織球症</v>
      </c>
      <c r="I459" s="14"/>
      <c r="J459" s="13" t="str">
        <f t="shared" si="38"/>
        <v/>
      </c>
      <c r="K459" s="14"/>
      <c r="L459" t="str">
        <f t="shared" si="39"/>
        <v/>
      </c>
    </row>
    <row r="460" spans="1:12">
      <c r="A460" s="5">
        <v>459</v>
      </c>
      <c r="B460" s="6" t="s">
        <v>24</v>
      </c>
      <c r="C460" s="6" t="s">
        <v>745</v>
      </c>
      <c r="D460" s="4" t="str">
        <f t="shared" si="35"/>
        <v>骨髄性腫瘍</v>
      </c>
      <c r="E460" s="6" t="s">
        <v>749</v>
      </c>
      <c r="F460" s="13" t="str">
        <f t="shared" si="36"/>
        <v>組織球および樹状細胞腫瘍</v>
      </c>
      <c r="G460" s="6" t="s">
        <v>775</v>
      </c>
      <c r="H460" s="13" t="str">
        <f t="shared" si="37"/>
        <v>ランゲルハンス細胞肉腫</v>
      </c>
      <c r="I460" s="14"/>
      <c r="J460" s="13" t="str">
        <f t="shared" si="38"/>
        <v/>
      </c>
      <c r="K460" s="14"/>
      <c r="L460" t="str">
        <f t="shared" si="39"/>
        <v/>
      </c>
    </row>
    <row r="461" spans="1:12">
      <c r="A461" s="5">
        <v>460</v>
      </c>
      <c r="B461" s="6" t="s">
        <v>24</v>
      </c>
      <c r="C461" s="6" t="s">
        <v>745</v>
      </c>
      <c r="D461" s="4" t="str">
        <f t="shared" si="35"/>
        <v>骨髄性腫瘍</v>
      </c>
      <c r="E461" s="6" t="s">
        <v>749</v>
      </c>
      <c r="F461" s="13" t="str">
        <f t="shared" si="36"/>
        <v>組織球および樹状細胞腫瘍</v>
      </c>
      <c r="G461" s="6" t="s">
        <v>776</v>
      </c>
      <c r="H461" s="13" t="str">
        <f t="shared" si="37"/>
        <v>ロサイ・ドルフマン病</v>
      </c>
      <c r="I461" s="14"/>
      <c r="J461" s="13" t="str">
        <f t="shared" si="38"/>
        <v/>
      </c>
      <c r="K461" s="14"/>
      <c r="L461" t="str">
        <f t="shared" si="39"/>
        <v/>
      </c>
    </row>
    <row r="462" spans="1:12">
      <c r="A462" s="5">
        <v>461</v>
      </c>
      <c r="B462" s="6" t="s">
        <v>24</v>
      </c>
      <c r="C462" s="6" t="s">
        <v>745</v>
      </c>
      <c r="D462" s="4" t="str">
        <f t="shared" si="35"/>
        <v>骨髄性腫瘍</v>
      </c>
      <c r="E462" s="6" t="s">
        <v>750</v>
      </c>
      <c r="F462" s="13" t="str">
        <f t="shared" si="36"/>
        <v>肥満細胞腫</v>
      </c>
      <c r="G462" s="6" t="s">
        <v>777</v>
      </c>
      <c r="H462" s="13" t="str">
        <f t="shared" si="37"/>
        <v>皮膚肥満細胞腫</v>
      </c>
      <c r="I462" s="14"/>
      <c r="J462" s="13" t="str">
        <f t="shared" si="38"/>
        <v/>
      </c>
      <c r="K462" s="14"/>
      <c r="L462" t="str">
        <f t="shared" si="39"/>
        <v/>
      </c>
    </row>
    <row r="463" spans="1:12">
      <c r="A463" s="5">
        <v>462</v>
      </c>
      <c r="B463" s="6" t="s">
        <v>24</v>
      </c>
      <c r="C463" s="6" t="s">
        <v>745</v>
      </c>
      <c r="D463" s="4" t="str">
        <f t="shared" si="35"/>
        <v>骨髄性腫瘍</v>
      </c>
      <c r="E463" s="6" t="s">
        <v>750</v>
      </c>
      <c r="F463" s="13" t="str">
        <f t="shared" si="36"/>
        <v>肥満細胞腫</v>
      </c>
      <c r="G463" s="6" t="s">
        <v>778</v>
      </c>
      <c r="H463" s="13" t="str">
        <f t="shared" si="37"/>
        <v>肥満細胞肉腫</v>
      </c>
      <c r="I463" s="14"/>
      <c r="J463" s="13" t="str">
        <f t="shared" si="38"/>
        <v/>
      </c>
      <c r="K463" s="14"/>
      <c r="L463" t="str">
        <f t="shared" si="39"/>
        <v/>
      </c>
    </row>
    <row r="464" spans="1:12">
      <c r="A464" s="5">
        <v>463</v>
      </c>
      <c r="B464" s="6" t="s">
        <v>24</v>
      </c>
      <c r="C464" s="6" t="s">
        <v>745</v>
      </c>
      <c r="D464" s="4" t="str">
        <f t="shared" si="35"/>
        <v>骨髄性腫瘍</v>
      </c>
      <c r="E464" s="6" t="s">
        <v>750</v>
      </c>
      <c r="F464" s="13" t="str">
        <f t="shared" si="36"/>
        <v>肥満細胞腫</v>
      </c>
      <c r="G464" s="6" t="s">
        <v>779</v>
      </c>
      <c r="H464" s="13" t="str">
        <f t="shared" si="37"/>
        <v>肥満細胞肉腫</v>
      </c>
      <c r="I464" s="6" t="s">
        <v>828</v>
      </c>
      <c r="J464" s="13" t="str">
        <f t="shared" si="38"/>
        <v>侵襲性全身性肥満細胞症</v>
      </c>
      <c r="K464" s="14"/>
      <c r="L464" t="str">
        <f t="shared" si="39"/>
        <v/>
      </c>
    </row>
    <row r="465" spans="1:12">
      <c r="A465" s="5">
        <v>464</v>
      </c>
      <c r="B465" s="6" t="s">
        <v>24</v>
      </c>
      <c r="C465" s="6" t="s">
        <v>745</v>
      </c>
      <c r="D465" s="4" t="str">
        <f t="shared" si="35"/>
        <v>骨髄性腫瘍</v>
      </c>
      <c r="E465" s="6" t="s">
        <v>750</v>
      </c>
      <c r="F465" s="13" t="str">
        <f t="shared" si="36"/>
        <v>肥満細胞腫</v>
      </c>
      <c r="G465" s="6" t="s">
        <v>779</v>
      </c>
      <c r="H465" s="13" t="str">
        <f t="shared" si="37"/>
        <v>肥満細胞肉腫</v>
      </c>
      <c r="I465" s="6" t="s">
        <v>829</v>
      </c>
      <c r="J465" s="13" t="str">
        <f t="shared" si="38"/>
        <v>無症候性全身性肥満細胞症</v>
      </c>
      <c r="K465" s="14"/>
      <c r="L465" t="str">
        <f t="shared" si="39"/>
        <v/>
      </c>
    </row>
    <row r="466" spans="1:12">
      <c r="A466" s="5">
        <v>465</v>
      </c>
      <c r="B466" s="6" t="s">
        <v>24</v>
      </c>
      <c r="C466" s="6" t="s">
        <v>745</v>
      </c>
      <c r="D466" s="4" t="str">
        <f t="shared" si="35"/>
        <v>骨髄性腫瘍</v>
      </c>
      <c r="E466" s="6" t="s">
        <v>750</v>
      </c>
      <c r="F466" s="13" t="str">
        <f t="shared" si="36"/>
        <v>肥満細胞腫</v>
      </c>
      <c r="G466" s="6" t="s">
        <v>779</v>
      </c>
      <c r="H466" s="13" t="str">
        <f t="shared" si="37"/>
        <v>肥満細胞肉腫</v>
      </c>
      <c r="I466" s="6" t="s">
        <v>830</v>
      </c>
      <c r="J466" s="13" t="str">
        <f t="shared" si="38"/>
        <v>肥満細胞白血病</v>
      </c>
      <c r="K466" s="14"/>
      <c r="L466" t="str">
        <f t="shared" si="39"/>
        <v/>
      </c>
    </row>
    <row r="467" spans="1:12">
      <c r="A467" s="5">
        <v>466</v>
      </c>
      <c r="B467" s="6" t="s">
        <v>24</v>
      </c>
      <c r="C467" s="6" t="s">
        <v>745</v>
      </c>
      <c r="D467" s="4" t="str">
        <f t="shared" si="35"/>
        <v>骨髄性腫瘍</v>
      </c>
      <c r="E467" s="6" t="s">
        <v>750</v>
      </c>
      <c r="F467" s="13" t="str">
        <f t="shared" si="36"/>
        <v>肥満細胞腫</v>
      </c>
      <c r="G467" s="6" t="s">
        <v>779</v>
      </c>
      <c r="H467" s="13" t="str">
        <f t="shared" si="37"/>
        <v>肥満細胞肉腫</v>
      </c>
      <c r="I467" s="6" t="s">
        <v>831</v>
      </c>
      <c r="J467" s="13" t="str">
        <f t="shared" si="38"/>
        <v>くすぶり型全身性肥満細胞症</v>
      </c>
      <c r="K467" s="14"/>
      <c r="L467" t="str">
        <f t="shared" si="39"/>
        <v/>
      </c>
    </row>
    <row r="468" spans="1:12">
      <c r="A468" s="5">
        <v>467</v>
      </c>
      <c r="B468" s="6" t="s">
        <v>24</v>
      </c>
      <c r="C468" s="6" t="s">
        <v>745</v>
      </c>
      <c r="D468" s="4" t="str">
        <f t="shared" si="35"/>
        <v>骨髄性腫瘍</v>
      </c>
      <c r="E468" s="6" t="s">
        <v>750</v>
      </c>
      <c r="F468" s="13" t="str">
        <f t="shared" si="36"/>
        <v>肥満細胞腫</v>
      </c>
      <c r="G468" s="6" t="s">
        <v>779</v>
      </c>
      <c r="H468" s="13" t="str">
        <f t="shared" si="37"/>
        <v>肥満細胞肉腫</v>
      </c>
      <c r="I468" s="6" t="s">
        <v>832</v>
      </c>
      <c r="J468" s="13" t="str">
        <f t="shared" si="38"/>
        <v>血液腫瘍関連の全身性肥満細胞症</v>
      </c>
      <c r="K468" s="14"/>
      <c r="L468" t="str">
        <f t="shared" si="39"/>
        <v/>
      </c>
    </row>
    <row r="469" spans="1:12">
      <c r="A469" s="5">
        <v>468</v>
      </c>
      <c r="B469" s="6" t="s">
        <v>24</v>
      </c>
      <c r="C469" s="6" t="s">
        <v>745</v>
      </c>
      <c r="D469" s="4" t="str">
        <f t="shared" si="35"/>
        <v>骨髄性腫瘍</v>
      </c>
      <c r="E469" s="6" t="s">
        <v>751</v>
      </c>
      <c r="F469" s="13" t="str">
        <f t="shared" si="36"/>
        <v>骨髄異形成症候群</v>
      </c>
      <c r="G469" s="6" t="s">
        <v>780</v>
      </c>
      <c r="H469" s="13" t="str">
        <f t="shared" si="37"/>
        <v>過剰芽球を伴う骨髄異形成症候群</v>
      </c>
      <c r="I469" s="6" t="s">
        <v>833</v>
      </c>
      <c r="J469" s="13" t="str">
        <f t="shared" si="38"/>
        <v>芽球増加を伴う骨髄異形成症候群-1</v>
      </c>
      <c r="K469" s="14"/>
      <c r="L469" t="str">
        <f t="shared" si="39"/>
        <v/>
      </c>
    </row>
    <row r="470" spans="1:12">
      <c r="A470" s="5">
        <v>469</v>
      </c>
      <c r="B470" s="6" t="s">
        <v>24</v>
      </c>
      <c r="C470" s="6" t="s">
        <v>745</v>
      </c>
      <c r="D470" s="4" t="str">
        <f t="shared" si="35"/>
        <v>骨髄性腫瘍</v>
      </c>
      <c r="E470" s="6" t="s">
        <v>751</v>
      </c>
      <c r="F470" s="13" t="str">
        <f t="shared" si="36"/>
        <v>骨髄異形成症候群</v>
      </c>
      <c r="G470" s="6" t="s">
        <v>780</v>
      </c>
      <c r="H470" s="13" t="str">
        <f t="shared" si="37"/>
        <v>過剰芽球を伴う骨髄異形成症候群</v>
      </c>
      <c r="I470" s="6" t="s">
        <v>834</v>
      </c>
      <c r="J470" s="13" t="str">
        <f t="shared" si="38"/>
        <v>芽球増加を伴う骨髄異形成症候群-2</v>
      </c>
      <c r="K470" s="14"/>
      <c r="L470" t="str">
        <f t="shared" si="39"/>
        <v/>
      </c>
    </row>
    <row r="471" spans="1:12">
      <c r="A471" s="5">
        <v>470</v>
      </c>
      <c r="B471" s="6" t="s">
        <v>24</v>
      </c>
      <c r="C471" s="6" t="s">
        <v>745</v>
      </c>
      <c r="D471" s="4" t="str">
        <f t="shared" si="35"/>
        <v>骨髄性腫瘍</v>
      </c>
      <c r="E471" s="6" t="s">
        <v>751</v>
      </c>
      <c r="F471" s="13" t="str">
        <f t="shared" si="36"/>
        <v>骨髄異形成症候群</v>
      </c>
      <c r="G471" s="6" t="s">
        <v>781</v>
      </c>
      <c r="H471" s="13" t="str">
        <f t="shared" si="37"/>
        <v>染色体異常del(5q)を伴う骨髄異形成症候群</v>
      </c>
      <c r="I471" s="14"/>
      <c r="J471" s="13" t="str">
        <f t="shared" si="38"/>
        <v/>
      </c>
      <c r="K471" s="14"/>
      <c r="L471" t="str">
        <f t="shared" si="39"/>
        <v/>
      </c>
    </row>
    <row r="472" spans="1:12">
      <c r="A472" s="5">
        <v>471</v>
      </c>
      <c r="B472" s="6" t="s">
        <v>24</v>
      </c>
      <c r="C472" s="6" t="s">
        <v>745</v>
      </c>
      <c r="D472" s="4" t="str">
        <f t="shared" si="35"/>
        <v>骨髄性腫瘍</v>
      </c>
      <c r="E472" s="6" t="s">
        <v>751</v>
      </c>
      <c r="F472" s="13" t="str">
        <f t="shared" si="36"/>
        <v>骨髄異形成症候群</v>
      </c>
      <c r="G472" s="6" t="s">
        <v>782</v>
      </c>
      <c r="H472" s="13" t="str">
        <f t="shared" si="37"/>
        <v>多血球系異形成を伴う骨髄異形成症候群</v>
      </c>
      <c r="I472" s="14"/>
      <c r="J472" s="13" t="str">
        <f t="shared" si="38"/>
        <v/>
      </c>
      <c r="K472" s="14"/>
      <c r="L472" t="str">
        <f t="shared" si="39"/>
        <v/>
      </c>
    </row>
    <row r="473" spans="1:12">
      <c r="A473" s="5">
        <v>472</v>
      </c>
      <c r="B473" s="6" t="s">
        <v>24</v>
      </c>
      <c r="C473" s="6" t="s">
        <v>745</v>
      </c>
      <c r="D473" s="4" t="str">
        <f t="shared" si="35"/>
        <v>骨髄性腫瘍</v>
      </c>
      <c r="E473" s="6" t="s">
        <v>751</v>
      </c>
      <c r="F473" s="13" t="str">
        <f t="shared" si="36"/>
        <v>骨髄異形成症候群</v>
      </c>
      <c r="G473" s="6" t="s">
        <v>783</v>
      </c>
      <c r="H473" s="13" t="str">
        <f t="shared" si="37"/>
        <v>環状鉄芽球を伴う骨髄異形成症候群</v>
      </c>
      <c r="I473" s="6" t="s">
        <v>835</v>
      </c>
      <c r="J473" s="13" t="str">
        <f t="shared" si="38"/>
        <v>環状鉄芽球と多血球系異形成を伴う骨髄異形成症候群</v>
      </c>
      <c r="K473" s="14"/>
      <c r="L473" t="str">
        <f t="shared" si="39"/>
        <v/>
      </c>
    </row>
    <row r="474" spans="1:12">
      <c r="A474" s="5">
        <v>473</v>
      </c>
      <c r="B474" s="6" t="s">
        <v>24</v>
      </c>
      <c r="C474" s="6" t="s">
        <v>745</v>
      </c>
      <c r="D474" s="4" t="str">
        <f t="shared" si="35"/>
        <v>骨髄性腫瘍</v>
      </c>
      <c r="E474" s="6" t="s">
        <v>751</v>
      </c>
      <c r="F474" s="13" t="str">
        <f t="shared" si="36"/>
        <v>骨髄異形成症候群</v>
      </c>
      <c r="G474" s="6" t="s">
        <v>783</v>
      </c>
      <c r="H474" s="13" t="str">
        <f t="shared" si="37"/>
        <v>環状鉄芽球を伴う骨髄異形成症候群</v>
      </c>
      <c r="I474" s="6" t="s">
        <v>836</v>
      </c>
      <c r="J474" s="13" t="str">
        <f t="shared" si="38"/>
        <v>環状鉄芽球と単一血球系統の異形成を伴う骨髄異形成症候群</v>
      </c>
      <c r="K474" s="14"/>
      <c r="L474" t="str">
        <f t="shared" si="39"/>
        <v/>
      </c>
    </row>
    <row r="475" spans="1:12">
      <c r="A475" s="5">
        <v>474</v>
      </c>
      <c r="B475" s="6" t="s">
        <v>24</v>
      </c>
      <c r="C475" s="6" t="s">
        <v>745</v>
      </c>
      <c r="D475" s="4" t="str">
        <f t="shared" si="35"/>
        <v>骨髄性腫瘍</v>
      </c>
      <c r="E475" s="6" t="s">
        <v>751</v>
      </c>
      <c r="F475" s="13" t="str">
        <f t="shared" si="36"/>
        <v>骨髄異形成症候群</v>
      </c>
      <c r="G475" s="6" t="s">
        <v>784</v>
      </c>
      <c r="H475" s="13" t="str">
        <f t="shared" si="37"/>
        <v>単一血球系統の異形成を伴う骨髄異形成症候群</v>
      </c>
      <c r="I475" s="14"/>
      <c r="J475" s="13" t="str">
        <f t="shared" si="38"/>
        <v/>
      </c>
      <c r="K475" s="14"/>
      <c r="L475" t="str">
        <f t="shared" si="39"/>
        <v/>
      </c>
    </row>
    <row r="476" spans="1:12">
      <c r="A476" s="5">
        <v>475</v>
      </c>
      <c r="B476" s="6" t="s">
        <v>24</v>
      </c>
      <c r="C476" s="6" t="s">
        <v>745</v>
      </c>
      <c r="D476" s="4" t="str">
        <f t="shared" si="35"/>
        <v>骨髄性腫瘍</v>
      </c>
      <c r="E476" s="6" t="s">
        <v>751</v>
      </c>
      <c r="F476" s="13" t="str">
        <f t="shared" si="36"/>
        <v>骨髄異形成症候群</v>
      </c>
      <c r="G476" s="6" t="s">
        <v>785</v>
      </c>
      <c r="H476" s="13" t="str">
        <f t="shared" si="37"/>
        <v>骨髄異形成症候群、分類不能</v>
      </c>
      <c r="I476" s="14"/>
      <c r="J476" s="13" t="str">
        <f t="shared" si="38"/>
        <v/>
      </c>
      <c r="K476" s="14"/>
      <c r="L476" t="str">
        <f t="shared" si="39"/>
        <v/>
      </c>
    </row>
    <row r="477" spans="1:12">
      <c r="A477" s="5">
        <v>476</v>
      </c>
      <c r="B477" s="6" t="s">
        <v>24</v>
      </c>
      <c r="C477" s="6" t="s">
        <v>745</v>
      </c>
      <c r="D477" s="4" t="str">
        <f t="shared" si="35"/>
        <v>骨髄性腫瘍</v>
      </c>
      <c r="E477" s="6" t="s">
        <v>751</v>
      </c>
      <c r="F477" s="13" t="str">
        <f t="shared" si="36"/>
        <v>骨髄異形成症候群</v>
      </c>
      <c r="G477" s="6" t="s">
        <v>786</v>
      </c>
      <c r="H477" s="13" t="str">
        <f t="shared" si="37"/>
        <v>小児不応性血球減少症</v>
      </c>
      <c r="I477" s="14"/>
      <c r="J477" s="13" t="str">
        <f t="shared" si="38"/>
        <v/>
      </c>
      <c r="K477" s="14"/>
      <c r="L477" t="str">
        <f t="shared" si="39"/>
        <v/>
      </c>
    </row>
    <row r="478" spans="1:12">
      <c r="A478" s="5">
        <v>477</v>
      </c>
      <c r="B478" s="6" t="s">
        <v>24</v>
      </c>
      <c r="C478" s="6" t="s">
        <v>745</v>
      </c>
      <c r="D478" s="4" t="str">
        <f t="shared" si="35"/>
        <v>骨髄性腫瘍</v>
      </c>
      <c r="E478" s="6" t="s">
        <v>752</v>
      </c>
      <c r="F478" s="13" t="str">
        <f t="shared" si="36"/>
        <v>骨髄異形成/骨髄増殖性腫瘍</v>
      </c>
      <c r="G478" s="6" t="s">
        <v>787</v>
      </c>
      <c r="H478" s="13" t="str">
        <f t="shared" si="37"/>
        <v>非定型慢性骨髄性白血病、BCR-ABL陰性</v>
      </c>
      <c r="I478" s="14"/>
      <c r="J478" s="13" t="str">
        <f t="shared" si="38"/>
        <v/>
      </c>
      <c r="K478" s="14"/>
      <c r="L478" t="str">
        <f t="shared" si="39"/>
        <v/>
      </c>
    </row>
    <row r="479" spans="1:12">
      <c r="A479" s="5">
        <v>478</v>
      </c>
      <c r="B479" s="6" t="s">
        <v>24</v>
      </c>
      <c r="C479" s="6" t="s">
        <v>745</v>
      </c>
      <c r="D479" s="4" t="str">
        <f t="shared" si="35"/>
        <v>骨髄性腫瘍</v>
      </c>
      <c r="E479" s="6" t="s">
        <v>752</v>
      </c>
      <c r="F479" s="13" t="str">
        <f t="shared" si="36"/>
        <v>骨髄異形成/骨髄増殖性腫瘍</v>
      </c>
      <c r="G479" s="6" t="s">
        <v>788</v>
      </c>
      <c r="H479" s="13" t="str">
        <f t="shared" si="37"/>
        <v>慢性骨髄単球性白血病</v>
      </c>
      <c r="I479" s="6" t="s">
        <v>837</v>
      </c>
      <c r="J479" s="13" t="str">
        <f t="shared" si="38"/>
        <v>慢性骨髄単球性白血病-0</v>
      </c>
      <c r="K479" s="14"/>
      <c r="L479" t="str">
        <f t="shared" si="39"/>
        <v/>
      </c>
    </row>
    <row r="480" spans="1:12">
      <c r="A480" s="5">
        <v>479</v>
      </c>
      <c r="B480" s="6" t="s">
        <v>24</v>
      </c>
      <c r="C480" s="6" t="s">
        <v>745</v>
      </c>
      <c r="D480" s="4" t="str">
        <f t="shared" si="35"/>
        <v>骨髄性腫瘍</v>
      </c>
      <c r="E480" s="6" t="s">
        <v>752</v>
      </c>
      <c r="F480" s="13" t="str">
        <f t="shared" si="36"/>
        <v>骨髄異形成/骨髄増殖性腫瘍</v>
      </c>
      <c r="G480" s="6" t="s">
        <v>788</v>
      </c>
      <c r="H480" s="13" t="str">
        <f t="shared" si="37"/>
        <v>慢性骨髄単球性白血病</v>
      </c>
      <c r="I480" s="6" t="s">
        <v>838</v>
      </c>
      <c r="J480" s="13" t="str">
        <f t="shared" si="38"/>
        <v>慢性骨髄単球性白血病-1</v>
      </c>
      <c r="K480" s="14"/>
      <c r="L480" t="str">
        <f t="shared" si="39"/>
        <v/>
      </c>
    </row>
    <row r="481" spans="1:12">
      <c r="A481" s="5">
        <v>480</v>
      </c>
      <c r="B481" s="6" t="s">
        <v>24</v>
      </c>
      <c r="C481" s="6" t="s">
        <v>745</v>
      </c>
      <c r="D481" s="4" t="str">
        <f t="shared" si="35"/>
        <v>骨髄性腫瘍</v>
      </c>
      <c r="E481" s="6" t="s">
        <v>752</v>
      </c>
      <c r="F481" s="13" t="str">
        <f t="shared" si="36"/>
        <v>骨髄異形成/骨髄増殖性腫瘍</v>
      </c>
      <c r="G481" s="6" t="s">
        <v>788</v>
      </c>
      <c r="H481" s="13" t="str">
        <f t="shared" si="37"/>
        <v>慢性骨髄単球性白血病</v>
      </c>
      <c r="I481" s="6" t="s">
        <v>839</v>
      </c>
      <c r="J481" s="13" t="str">
        <f t="shared" si="38"/>
        <v>慢性骨髄単球性白血病-2</v>
      </c>
      <c r="K481" s="14"/>
      <c r="L481" t="str">
        <f t="shared" si="39"/>
        <v/>
      </c>
    </row>
    <row r="482" spans="1:12">
      <c r="A482" s="5">
        <v>481</v>
      </c>
      <c r="B482" s="6" t="s">
        <v>24</v>
      </c>
      <c r="C482" s="6" t="s">
        <v>745</v>
      </c>
      <c r="D482" s="4" t="str">
        <f t="shared" si="35"/>
        <v>骨髄性腫瘍</v>
      </c>
      <c r="E482" s="6" t="s">
        <v>752</v>
      </c>
      <c r="F482" s="13" t="str">
        <f t="shared" si="36"/>
        <v>骨髄異形成/骨髄増殖性腫瘍</v>
      </c>
      <c r="G482" s="6" t="s">
        <v>789</v>
      </c>
      <c r="H482" s="13" t="str">
        <f t="shared" si="37"/>
        <v>若年性骨髄単球性白血病</v>
      </c>
      <c r="I482" s="14"/>
      <c r="J482" s="13" t="str">
        <f t="shared" si="38"/>
        <v/>
      </c>
      <c r="K482" s="14"/>
      <c r="L482" t="str">
        <f t="shared" si="39"/>
        <v/>
      </c>
    </row>
    <row r="483" spans="1:12">
      <c r="A483" s="5">
        <v>482</v>
      </c>
      <c r="B483" s="6" t="s">
        <v>24</v>
      </c>
      <c r="C483" s="6" t="s">
        <v>745</v>
      </c>
      <c r="D483" s="4" t="str">
        <f t="shared" si="35"/>
        <v>骨髄性腫瘍</v>
      </c>
      <c r="E483" s="6" t="s">
        <v>752</v>
      </c>
      <c r="F483" s="13" t="str">
        <f t="shared" si="36"/>
        <v>骨髄異形成/骨髄増殖性腫瘍</v>
      </c>
      <c r="G483" s="6" t="s">
        <v>790</v>
      </c>
      <c r="H483" s="13" t="str">
        <f t="shared" si="37"/>
        <v>環状鉄芽球と血小板増加 を伴う骨髄異形成症候群/骨髄増殖性腫瘍</v>
      </c>
      <c r="I483" s="14"/>
      <c r="J483" s="13" t="str">
        <f t="shared" si="38"/>
        <v/>
      </c>
      <c r="K483" s="14"/>
      <c r="L483" t="str">
        <f t="shared" si="39"/>
        <v/>
      </c>
    </row>
    <row r="484" spans="1:12">
      <c r="A484" s="5">
        <v>483</v>
      </c>
      <c r="B484" s="6" t="s">
        <v>24</v>
      </c>
      <c r="C484" s="6" t="s">
        <v>745</v>
      </c>
      <c r="D484" s="4" t="str">
        <f t="shared" si="35"/>
        <v>骨髄性腫瘍</v>
      </c>
      <c r="E484" s="6" t="s">
        <v>752</v>
      </c>
      <c r="F484" s="13" t="str">
        <f t="shared" si="36"/>
        <v>骨髄異形成/骨髄増殖性腫瘍</v>
      </c>
      <c r="G484" s="6" t="s">
        <v>791</v>
      </c>
      <c r="H484" s="13" t="str">
        <f t="shared" si="37"/>
        <v>骨髄異形成症候群/骨髄増殖性腫瘍、分類不能</v>
      </c>
      <c r="I484" s="14"/>
      <c r="J484" s="13" t="str">
        <f t="shared" si="38"/>
        <v/>
      </c>
      <c r="K484" s="14"/>
      <c r="L484" t="str">
        <f t="shared" si="39"/>
        <v/>
      </c>
    </row>
    <row r="485" spans="1:12">
      <c r="A485" s="5">
        <v>484</v>
      </c>
      <c r="B485" s="6" t="s">
        <v>24</v>
      </c>
      <c r="C485" s="6" t="s">
        <v>745</v>
      </c>
      <c r="D485" s="4" t="str">
        <f t="shared" si="35"/>
        <v>骨髄性腫瘍</v>
      </c>
      <c r="E485" s="6" t="s">
        <v>753</v>
      </c>
      <c r="F485" s="13" t="str">
        <f t="shared" si="36"/>
        <v>生殖細胞系素因を伴う骨髄性腫瘍</v>
      </c>
      <c r="G485" s="14"/>
      <c r="H485" s="13" t="str">
        <f t="shared" si="37"/>
        <v/>
      </c>
      <c r="I485" s="14"/>
      <c r="J485" s="13" t="str">
        <f t="shared" si="38"/>
        <v/>
      </c>
      <c r="K485" s="14"/>
      <c r="L485" t="str">
        <f t="shared" si="39"/>
        <v/>
      </c>
    </row>
    <row r="486" spans="1:12">
      <c r="A486" s="5">
        <v>485</v>
      </c>
      <c r="B486" s="6" t="s">
        <v>24</v>
      </c>
      <c r="C486" s="6" t="s">
        <v>745</v>
      </c>
      <c r="D486" s="4" t="str">
        <f t="shared" si="35"/>
        <v>骨髄性腫瘍</v>
      </c>
      <c r="E486" s="6" t="s">
        <v>754</v>
      </c>
      <c r="F486" s="13" t="str">
        <f t="shared" si="36"/>
        <v>好酸球増加とPDGFRA/PDGFRBまたはFGFR1遺伝子再構成もしくはPCM1-JAK2を伴う骨髄性/リンパ性腫瘍</v>
      </c>
      <c r="G486" s="6" t="s">
        <v>792</v>
      </c>
      <c r="H486" s="13" t="str">
        <f t="shared" si="37"/>
        <v>FGFR1再構成を伴う骨髄性/リンパ性腫瘍</v>
      </c>
      <c r="I486" s="14"/>
      <c r="J486" s="13" t="str">
        <f t="shared" si="38"/>
        <v/>
      </c>
      <c r="K486" s="14"/>
      <c r="L486" t="str">
        <f t="shared" si="39"/>
        <v/>
      </c>
    </row>
    <row r="487" spans="1:12">
      <c r="A487" s="5">
        <v>486</v>
      </c>
      <c r="B487" s="6" t="s">
        <v>24</v>
      </c>
      <c r="C487" s="6" t="s">
        <v>745</v>
      </c>
      <c r="D487" s="4" t="str">
        <f t="shared" si="35"/>
        <v>骨髄性腫瘍</v>
      </c>
      <c r="E487" s="6" t="s">
        <v>754</v>
      </c>
      <c r="F487" s="13" t="str">
        <f t="shared" si="36"/>
        <v>好酸球増加とPDGFRA/PDGFRBまたはFGFR1遺伝子再構成もしくはPCM1-JAK2を伴う骨髄性/リンパ性腫瘍</v>
      </c>
      <c r="G487" s="6" t="s">
        <v>793</v>
      </c>
      <c r="H487" s="13" t="str">
        <f t="shared" si="37"/>
        <v>PCM1-JAK2を伴う骨髄性/リンパ性腫瘍</v>
      </c>
      <c r="I487" s="14"/>
      <c r="J487" s="13" t="str">
        <f t="shared" si="38"/>
        <v/>
      </c>
      <c r="K487" s="14"/>
      <c r="L487" t="str">
        <f t="shared" si="39"/>
        <v/>
      </c>
    </row>
    <row r="488" spans="1:12">
      <c r="A488" s="5">
        <v>487</v>
      </c>
      <c r="B488" s="6" t="s">
        <v>24</v>
      </c>
      <c r="C488" s="6" t="s">
        <v>745</v>
      </c>
      <c r="D488" s="4" t="str">
        <f t="shared" si="35"/>
        <v>骨髄性腫瘍</v>
      </c>
      <c r="E488" s="6" t="s">
        <v>754</v>
      </c>
      <c r="F488" s="13" t="str">
        <f t="shared" si="36"/>
        <v>好酸球増加とPDGFRA/PDGFRBまたはFGFR1遺伝子再構成もしくはPCM1-JAK2を伴う骨髄性/リンパ性腫瘍</v>
      </c>
      <c r="G488" s="6" t="s">
        <v>794</v>
      </c>
      <c r="H488" s="13" t="str">
        <f t="shared" si="37"/>
        <v>PDGFRA再構成を伴う骨髄性/リンパ性腫瘍</v>
      </c>
      <c r="I488" s="14"/>
      <c r="J488" s="13" t="str">
        <f t="shared" si="38"/>
        <v/>
      </c>
      <c r="K488" s="14"/>
      <c r="L488" t="str">
        <f t="shared" si="39"/>
        <v/>
      </c>
    </row>
    <row r="489" spans="1:12">
      <c r="A489" s="5">
        <v>488</v>
      </c>
      <c r="B489" s="6" t="s">
        <v>24</v>
      </c>
      <c r="C489" s="6" t="s">
        <v>745</v>
      </c>
      <c r="D489" s="4" t="str">
        <f t="shared" si="35"/>
        <v>骨髄性腫瘍</v>
      </c>
      <c r="E489" s="6" t="s">
        <v>754</v>
      </c>
      <c r="F489" s="13" t="str">
        <f t="shared" si="36"/>
        <v>好酸球増加とPDGFRA/PDGFRBまたはFGFR1遺伝子再構成もしくはPCM1-JAK2を伴う骨髄性/リンパ性腫瘍</v>
      </c>
      <c r="G489" s="6" t="s">
        <v>795</v>
      </c>
      <c r="H489" s="13" t="str">
        <f t="shared" si="37"/>
        <v>PDGFRB再構成を伴う骨髄性/リンパ性腫瘍</v>
      </c>
      <c r="I489" s="14"/>
      <c r="J489" s="13" t="str">
        <f t="shared" si="38"/>
        <v/>
      </c>
      <c r="K489" s="14"/>
      <c r="L489" t="str">
        <f t="shared" si="39"/>
        <v/>
      </c>
    </row>
    <row r="490" spans="1:12">
      <c r="A490" s="5">
        <v>489</v>
      </c>
      <c r="B490" s="6" t="s">
        <v>24</v>
      </c>
      <c r="C490" s="6" t="s">
        <v>745</v>
      </c>
      <c r="D490" s="4" t="str">
        <f t="shared" si="35"/>
        <v>骨髄性腫瘍</v>
      </c>
      <c r="E490" s="6" t="s">
        <v>755</v>
      </c>
      <c r="F490" s="13" t="str">
        <f t="shared" si="36"/>
        <v>骨髄増殖性腫瘍</v>
      </c>
      <c r="G490" s="6" t="s">
        <v>796</v>
      </c>
      <c r="H490" s="13" t="str">
        <f t="shared" si="37"/>
        <v>慢性好酸球性白血病、非特異型</v>
      </c>
      <c r="I490" s="14"/>
      <c r="J490" s="13" t="str">
        <f t="shared" si="38"/>
        <v/>
      </c>
      <c r="K490" s="14"/>
      <c r="L490" t="str">
        <f t="shared" si="39"/>
        <v/>
      </c>
    </row>
    <row r="491" spans="1:12">
      <c r="A491" s="5">
        <v>490</v>
      </c>
      <c r="B491" s="6" t="s">
        <v>24</v>
      </c>
      <c r="C491" s="6" t="s">
        <v>745</v>
      </c>
      <c r="D491" s="4" t="str">
        <f t="shared" si="35"/>
        <v>骨髄性腫瘍</v>
      </c>
      <c r="E491" s="6" t="s">
        <v>755</v>
      </c>
      <c r="F491" s="13" t="str">
        <f t="shared" si="36"/>
        <v>骨髄増殖性腫瘍</v>
      </c>
      <c r="G491" s="6" t="s">
        <v>797</v>
      </c>
      <c r="H491" s="13" t="str">
        <f t="shared" si="37"/>
        <v>慢性骨髄性白血病</v>
      </c>
      <c r="I491" s="6" t="s">
        <v>840</v>
      </c>
      <c r="J491" s="13" t="str">
        <f t="shared" si="38"/>
        <v>慢性骨髄性白血病、BCR-ABL1陽性</v>
      </c>
      <c r="K491" s="14"/>
      <c r="L491" t="str">
        <f t="shared" si="39"/>
        <v/>
      </c>
    </row>
    <row r="492" spans="1:12">
      <c r="A492" s="5">
        <v>491</v>
      </c>
      <c r="B492" s="6" t="s">
        <v>24</v>
      </c>
      <c r="C492" s="6" t="s">
        <v>745</v>
      </c>
      <c r="D492" s="4" t="str">
        <f t="shared" si="35"/>
        <v>骨髄性腫瘍</v>
      </c>
      <c r="E492" s="6" t="s">
        <v>755</v>
      </c>
      <c r="F492" s="13" t="str">
        <f t="shared" si="36"/>
        <v>骨髄増殖性腫瘍</v>
      </c>
      <c r="G492" s="6" t="s">
        <v>798</v>
      </c>
      <c r="H492" s="13" t="str">
        <f t="shared" si="37"/>
        <v>慢性好中球性白血病</v>
      </c>
      <c r="I492" s="14"/>
      <c r="J492" s="13" t="str">
        <f t="shared" si="38"/>
        <v/>
      </c>
      <c r="K492" s="14"/>
      <c r="L492" t="str">
        <f t="shared" si="39"/>
        <v/>
      </c>
    </row>
    <row r="493" spans="1:12">
      <c r="A493" s="5">
        <v>492</v>
      </c>
      <c r="B493" s="6" t="s">
        <v>24</v>
      </c>
      <c r="C493" s="6" t="s">
        <v>745</v>
      </c>
      <c r="D493" s="4" t="str">
        <f t="shared" si="35"/>
        <v>骨髄性腫瘍</v>
      </c>
      <c r="E493" s="6" t="s">
        <v>755</v>
      </c>
      <c r="F493" s="13" t="str">
        <f t="shared" si="36"/>
        <v>骨髄増殖性腫瘍</v>
      </c>
      <c r="G493" s="6" t="s">
        <v>799</v>
      </c>
      <c r="H493" s="13" t="str">
        <f t="shared" si="37"/>
        <v>本態性血小板血症</v>
      </c>
      <c r="I493" s="6" t="s">
        <v>841</v>
      </c>
      <c r="J493" s="13" t="str">
        <f t="shared" si="38"/>
        <v>本態性血小板血症骨髄線維症</v>
      </c>
      <c r="K493" s="14"/>
      <c r="L493" t="str">
        <f t="shared" si="39"/>
        <v/>
      </c>
    </row>
    <row r="494" spans="1:12">
      <c r="A494" s="5">
        <v>493</v>
      </c>
      <c r="B494" s="6" t="s">
        <v>24</v>
      </c>
      <c r="C494" s="6" t="s">
        <v>745</v>
      </c>
      <c r="D494" s="4" t="str">
        <f t="shared" si="35"/>
        <v>骨髄性腫瘍</v>
      </c>
      <c r="E494" s="6" t="s">
        <v>755</v>
      </c>
      <c r="F494" s="13" t="str">
        <f t="shared" si="36"/>
        <v>骨髄増殖性腫瘍</v>
      </c>
      <c r="G494" s="6" t="s">
        <v>800</v>
      </c>
      <c r="H494" s="13" t="str">
        <f t="shared" si="37"/>
        <v>骨髄増殖性腫瘍、分類不能</v>
      </c>
      <c r="I494" s="14"/>
      <c r="J494" s="13" t="str">
        <f t="shared" si="38"/>
        <v/>
      </c>
      <c r="K494" s="14"/>
      <c r="L494" t="str">
        <f t="shared" si="39"/>
        <v/>
      </c>
    </row>
    <row r="495" spans="1:12">
      <c r="A495" s="5">
        <v>494</v>
      </c>
      <c r="B495" s="6" t="s">
        <v>24</v>
      </c>
      <c r="C495" s="6" t="s">
        <v>745</v>
      </c>
      <c r="D495" s="4" t="str">
        <f t="shared" si="35"/>
        <v>骨髄性腫瘍</v>
      </c>
      <c r="E495" s="6" t="s">
        <v>755</v>
      </c>
      <c r="F495" s="13" t="str">
        <f t="shared" si="36"/>
        <v>骨髄増殖性腫瘍</v>
      </c>
      <c r="G495" s="6" t="s">
        <v>801</v>
      </c>
      <c r="H495" s="13" t="str">
        <f t="shared" si="37"/>
        <v>真性多血症</v>
      </c>
      <c r="I495" s="6" t="s">
        <v>842</v>
      </c>
      <c r="J495" s="13" t="str">
        <f t="shared" si="38"/>
        <v>真性多血症骨髄線維症</v>
      </c>
      <c r="K495" s="14"/>
      <c r="L495" t="str">
        <f t="shared" si="39"/>
        <v/>
      </c>
    </row>
    <row r="496" spans="1:12">
      <c r="A496" s="5">
        <v>495</v>
      </c>
      <c r="B496" s="6" t="s">
        <v>24</v>
      </c>
      <c r="C496" s="6" t="s">
        <v>745</v>
      </c>
      <c r="D496" s="4" t="str">
        <f t="shared" si="35"/>
        <v>骨髄性腫瘍</v>
      </c>
      <c r="E496" s="6" t="s">
        <v>755</v>
      </c>
      <c r="F496" s="13" t="str">
        <f t="shared" si="36"/>
        <v>骨髄増殖性腫瘍</v>
      </c>
      <c r="G496" s="6" t="s">
        <v>802</v>
      </c>
      <c r="H496" s="13" t="str">
        <f t="shared" si="37"/>
        <v>原発性骨髄線維症</v>
      </c>
      <c r="I496" s="6" t="s">
        <v>843</v>
      </c>
      <c r="J496" s="13" t="str">
        <f t="shared" si="38"/>
        <v>原発性骨髄線維症、前線維化期</v>
      </c>
      <c r="K496" s="14"/>
      <c r="L496" t="str">
        <f t="shared" si="39"/>
        <v/>
      </c>
    </row>
    <row r="497" spans="1:12" ht="18.600000000000001" thickBot="1">
      <c r="A497" s="7">
        <v>496</v>
      </c>
      <c r="B497" s="8" t="s">
        <v>24</v>
      </c>
      <c r="C497" s="8" t="s">
        <v>745</v>
      </c>
      <c r="D497" s="4" t="str">
        <f t="shared" si="35"/>
        <v>骨髄性腫瘍</v>
      </c>
      <c r="E497" s="8" t="s">
        <v>755</v>
      </c>
      <c r="F497" s="13" t="str">
        <f t="shared" si="36"/>
        <v>骨髄増殖性腫瘍</v>
      </c>
      <c r="G497" s="8" t="s">
        <v>802</v>
      </c>
      <c r="H497" s="13" t="str">
        <f t="shared" si="37"/>
        <v>原発性骨髄線維症</v>
      </c>
      <c r="I497" s="8" t="s">
        <v>844</v>
      </c>
      <c r="J497" s="13" t="str">
        <f t="shared" si="38"/>
        <v>原発性骨髄線維症、線維化期</v>
      </c>
      <c r="K497" s="15"/>
      <c r="L497" t="str">
        <f t="shared" si="39"/>
        <v/>
      </c>
    </row>
    <row r="498" spans="1:12">
      <c r="A498" s="9">
        <v>497</v>
      </c>
      <c r="B498" s="10" t="s">
        <v>25</v>
      </c>
      <c r="C498" s="10" t="s">
        <v>845</v>
      </c>
      <c r="D498" s="4" t="str">
        <f t="shared" si="35"/>
        <v>原発不明上皮内腺癌</v>
      </c>
      <c r="E498" s="16"/>
      <c r="F498" s="13" t="str">
        <f t="shared" si="36"/>
        <v/>
      </c>
      <c r="G498" s="16"/>
      <c r="H498" s="13" t="str">
        <f t="shared" si="37"/>
        <v/>
      </c>
      <c r="I498" s="16"/>
      <c r="J498" s="13" t="str">
        <f t="shared" si="38"/>
        <v/>
      </c>
      <c r="K498" s="16"/>
      <c r="L498" t="str">
        <f t="shared" si="39"/>
        <v/>
      </c>
    </row>
    <row r="499" spans="1:12">
      <c r="A499" s="5">
        <v>498</v>
      </c>
      <c r="B499" s="6" t="s">
        <v>26</v>
      </c>
      <c r="C499" s="6" t="s">
        <v>846</v>
      </c>
      <c r="D499" s="4" t="str">
        <f t="shared" si="35"/>
        <v>原発不明癌</v>
      </c>
      <c r="E499" s="6" t="s">
        <v>849</v>
      </c>
      <c r="F499" s="13" t="str">
        <f t="shared" si="36"/>
        <v>原発不明腺房細胞癌、特定不能</v>
      </c>
      <c r="G499" s="14"/>
      <c r="H499" s="13" t="str">
        <f t="shared" si="37"/>
        <v/>
      </c>
      <c r="I499" s="14"/>
      <c r="J499" s="13" t="str">
        <f t="shared" si="38"/>
        <v/>
      </c>
      <c r="K499" s="14"/>
      <c r="L499" t="str">
        <f t="shared" si="39"/>
        <v/>
      </c>
    </row>
    <row r="500" spans="1:12">
      <c r="A500" s="5">
        <v>499</v>
      </c>
      <c r="B500" s="6" t="s">
        <v>26</v>
      </c>
      <c r="C500" s="6" t="s">
        <v>846</v>
      </c>
      <c r="D500" s="4" t="str">
        <f t="shared" si="35"/>
        <v>原発不明癌</v>
      </c>
      <c r="E500" s="18" t="s">
        <v>850</v>
      </c>
      <c r="F500" s="13" t="str">
        <f t="shared" si="36"/>
        <v>原発不明腺癌、特定不能</v>
      </c>
      <c r="G500" s="14"/>
      <c r="H500" s="13" t="str">
        <f t="shared" si="37"/>
        <v/>
      </c>
      <c r="I500" s="14"/>
      <c r="J500" s="13" t="str">
        <f t="shared" si="38"/>
        <v/>
      </c>
      <c r="K500" s="14"/>
      <c r="L500" t="str">
        <f t="shared" si="39"/>
        <v/>
      </c>
    </row>
    <row r="501" spans="1:12">
      <c r="A501" s="5">
        <v>500</v>
      </c>
      <c r="B501" s="6" t="s">
        <v>26</v>
      </c>
      <c r="C501" s="6" t="s">
        <v>846</v>
      </c>
      <c r="D501" s="4" t="str">
        <f t="shared" si="35"/>
        <v>原発不明癌</v>
      </c>
      <c r="E501" s="6" t="s">
        <v>851</v>
      </c>
      <c r="F501" s="13" t="str">
        <f t="shared" si="36"/>
        <v>原発不明癌、特定不能</v>
      </c>
      <c r="G501" s="14"/>
      <c r="H501" s="13" t="str">
        <f t="shared" si="37"/>
        <v/>
      </c>
      <c r="I501" s="14"/>
      <c r="J501" s="13" t="str">
        <f t="shared" si="38"/>
        <v/>
      </c>
      <c r="K501" s="14"/>
      <c r="L501" t="str">
        <f t="shared" si="39"/>
        <v/>
      </c>
    </row>
    <row r="502" spans="1:12">
      <c r="A502" s="5">
        <v>501</v>
      </c>
      <c r="B502" s="6" t="s">
        <v>26</v>
      </c>
      <c r="C502" s="6" t="s">
        <v>846</v>
      </c>
      <c r="D502" s="4" t="str">
        <f t="shared" si="35"/>
        <v>原発不明癌</v>
      </c>
      <c r="E502" s="6" t="s">
        <v>852</v>
      </c>
      <c r="F502" s="13" t="str">
        <f t="shared" si="36"/>
        <v>原発不明神経内分泌癌、特定不能</v>
      </c>
      <c r="G502" s="14"/>
      <c r="H502" s="13" t="str">
        <f t="shared" si="37"/>
        <v/>
      </c>
      <c r="I502" s="14"/>
      <c r="J502" s="13" t="str">
        <f t="shared" si="38"/>
        <v/>
      </c>
      <c r="K502" s="14"/>
      <c r="L502" t="str">
        <f t="shared" si="39"/>
        <v/>
      </c>
    </row>
    <row r="503" spans="1:12">
      <c r="A503" s="5">
        <v>502</v>
      </c>
      <c r="B503" s="6" t="s">
        <v>26</v>
      </c>
      <c r="C503" s="6" t="s">
        <v>846</v>
      </c>
      <c r="D503" s="4" t="str">
        <f t="shared" si="35"/>
        <v>原発不明癌</v>
      </c>
      <c r="E503" s="6" t="s">
        <v>853</v>
      </c>
      <c r="F503" s="13" t="str">
        <f t="shared" si="36"/>
        <v>原発不明神経内分泌腫瘍、特定不能</v>
      </c>
      <c r="G503" s="14"/>
      <c r="H503" s="13" t="str">
        <f t="shared" si="37"/>
        <v/>
      </c>
      <c r="I503" s="14"/>
      <c r="J503" s="13" t="str">
        <f t="shared" si="38"/>
        <v/>
      </c>
      <c r="K503" s="14"/>
      <c r="L503" t="str">
        <f t="shared" si="39"/>
        <v/>
      </c>
    </row>
    <row r="504" spans="1:12">
      <c r="A504" s="5">
        <v>503</v>
      </c>
      <c r="B504" s="6" t="s">
        <v>26</v>
      </c>
      <c r="C504" s="6" t="s">
        <v>846</v>
      </c>
      <c r="D504" s="4" t="str">
        <f t="shared" si="35"/>
        <v>原発不明癌</v>
      </c>
      <c r="E504" s="18" t="s">
        <v>854</v>
      </c>
      <c r="F504" s="13" t="str">
        <f t="shared" si="36"/>
        <v>原発不明低分化癌、特定不能</v>
      </c>
      <c r="G504" s="14"/>
      <c r="H504" s="13" t="str">
        <f t="shared" si="37"/>
        <v/>
      </c>
      <c r="I504" s="14"/>
      <c r="J504" s="13" t="str">
        <f t="shared" si="38"/>
        <v/>
      </c>
      <c r="K504" s="14"/>
      <c r="L504" t="str">
        <f t="shared" si="39"/>
        <v/>
      </c>
    </row>
    <row r="505" spans="1:12">
      <c r="A505" s="5">
        <v>504</v>
      </c>
      <c r="B505" s="6" t="s">
        <v>26</v>
      </c>
      <c r="C505" s="6" t="s">
        <v>846</v>
      </c>
      <c r="D505" s="4" t="str">
        <f t="shared" si="35"/>
        <v>原発不明癌</v>
      </c>
      <c r="E505" s="6" t="s">
        <v>855</v>
      </c>
      <c r="F505" s="13" t="str">
        <f t="shared" si="36"/>
        <v>原発不明小細胞癌、特定不能</v>
      </c>
      <c r="G505" s="14"/>
      <c r="H505" s="13" t="str">
        <f t="shared" si="37"/>
        <v/>
      </c>
      <c r="I505" s="14"/>
      <c r="J505" s="13" t="str">
        <f t="shared" si="38"/>
        <v/>
      </c>
      <c r="K505" s="14"/>
      <c r="L505" t="str">
        <f t="shared" si="39"/>
        <v/>
      </c>
    </row>
    <row r="506" spans="1:12">
      <c r="A506" s="5">
        <v>505</v>
      </c>
      <c r="B506" s="6" t="s">
        <v>26</v>
      </c>
      <c r="C506" s="6" t="s">
        <v>846</v>
      </c>
      <c r="D506" s="4" t="str">
        <f t="shared" si="35"/>
        <v>原発不明癌</v>
      </c>
      <c r="E506" s="18" t="s">
        <v>856</v>
      </c>
      <c r="F506" s="13" t="str">
        <f t="shared" si="36"/>
        <v>原発不明扁平上皮癌、特定不能</v>
      </c>
      <c r="G506" s="14"/>
      <c r="H506" s="13" t="str">
        <f t="shared" si="37"/>
        <v/>
      </c>
      <c r="I506" s="14"/>
      <c r="J506" s="13" t="str">
        <f t="shared" si="38"/>
        <v/>
      </c>
      <c r="K506" s="14"/>
      <c r="L506" t="str">
        <f t="shared" si="39"/>
        <v/>
      </c>
    </row>
    <row r="507" spans="1:12">
      <c r="A507" s="5">
        <v>506</v>
      </c>
      <c r="B507" s="6" t="s">
        <v>26</v>
      </c>
      <c r="C507" s="6" t="s">
        <v>846</v>
      </c>
      <c r="D507" s="4" t="str">
        <f t="shared" si="35"/>
        <v>原発不明癌</v>
      </c>
      <c r="E507" s="6" t="s">
        <v>857</v>
      </c>
      <c r="F507" s="13" t="str">
        <f t="shared" si="36"/>
        <v>未分化悪性新生物</v>
      </c>
      <c r="G507" s="14"/>
      <c r="H507" s="13" t="str">
        <f t="shared" si="37"/>
        <v/>
      </c>
      <c r="I507" s="14"/>
      <c r="J507" s="13" t="str">
        <f t="shared" si="38"/>
        <v/>
      </c>
      <c r="K507" s="14"/>
      <c r="L507" t="str">
        <f t="shared" si="39"/>
        <v/>
      </c>
    </row>
    <row r="508" spans="1:12">
      <c r="A508" s="5">
        <v>507</v>
      </c>
      <c r="B508" s="6" t="s">
        <v>26</v>
      </c>
      <c r="C508" s="6" t="s">
        <v>847</v>
      </c>
      <c r="D508" s="4" t="str">
        <f t="shared" si="35"/>
        <v>原発不明性腺外胚細胞腫瘍</v>
      </c>
      <c r="E508" s="14"/>
      <c r="F508" s="13" t="str">
        <f t="shared" si="36"/>
        <v/>
      </c>
      <c r="G508" s="14"/>
      <c r="H508" s="13" t="str">
        <f t="shared" si="37"/>
        <v/>
      </c>
      <c r="I508" s="14"/>
      <c r="J508" s="13" t="str">
        <f t="shared" si="38"/>
        <v/>
      </c>
      <c r="K508" s="14"/>
      <c r="L508" t="str">
        <f t="shared" si="39"/>
        <v/>
      </c>
    </row>
    <row r="509" spans="1:12" ht="18.600000000000001" thickBot="1">
      <c r="A509" s="11">
        <v>508</v>
      </c>
      <c r="B509" s="12" t="s">
        <v>26</v>
      </c>
      <c r="C509" s="12" t="s">
        <v>848</v>
      </c>
      <c r="D509" s="4" t="str">
        <f t="shared" si="35"/>
        <v>原発不明混合性型癌</v>
      </c>
      <c r="E509" s="17"/>
      <c r="F509" s="13" t="str">
        <f t="shared" si="36"/>
        <v/>
      </c>
      <c r="G509" s="17"/>
      <c r="H509" s="13" t="str">
        <f t="shared" si="37"/>
        <v/>
      </c>
      <c r="I509" s="17"/>
      <c r="J509" s="13" t="str">
        <f t="shared" si="38"/>
        <v/>
      </c>
      <c r="K509" s="17"/>
      <c r="L509" t="str">
        <f t="shared" si="39"/>
        <v/>
      </c>
    </row>
    <row r="510" spans="1:12">
      <c r="A510" s="3">
        <v>509</v>
      </c>
      <c r="B510" s="4" t="s">
        <v>27</v>
      </c>
      <c r="C510" s="4" t="s">
        <v>387</v>
      </c>
      <c r="D510" s="4" t="str">
        <f t="shared" si="35"/>
        <v>卵巣癌、その他</v>
      </c>
      <c r="E510" s="4" t="s">
        <v>391</v>
      </c>
      <c r="F510" s="13" t="str">
        <f t="shared" si="36"/>
        <v>高悪性度神経内分泌系卵巣癌</v>
      </c>
      <c r="G510" s="13"/>
      <c r="H510" s="13" t="str">
        <f t="shared" si="37"/>
        <v/>
      </c>
      <c r="I510" s="13"/>
      <c r="J510" s="13" t="str">
        <f t="shared" si="38"/>
        <v/>
      </c>
      <c r="K510" s="13"/>
      <c r="L510" t="str">
        <f t="shared" si="39"/>
        <v/>
      </c>
    </row>
    <row r="511" spans="1:12">
      <c r="A511" s="5">
        <v>510</v>
      </c>
      <c r="B511" s="6" t="s">
        <v>27</v>
      </c>
      <c r="C511" s="6" t="s">
        <v>387</v>
      </c>
      <c r="D511" s="4" t="str">
        <f t="shared" si="35"/>
        <v>卵巣癌、その他</v>
      </c>
      <c r="E511" s="6" t="s">
        <v>392</v>
      </c>
      <c r="F511" s="13" t="str">
        <f t="shared" si="36"/>
        <v>高悪性度漿液性卵管癌</v>
      </c>
      <c r="G511" s="14"/>
      <c r="H511" s="13" t="str">
        <f t="shared" si="37"/>
        <v/>
      </c>
      <c r="I511" s="14"/>
      <c r="J511" s="13" t="str">
        <f t="shared" si="38"/>
        <v/>
      </c>
      <c r="K511" s="14"/>
      <c r="L511" t="str">
        <f t="shared" si="39"/>
        <v/>
      </c>
    </row>
    <row r="512" spans="1:12">
      <c r="A512" s="5">
        <v>511</v>
      </c>
      <c r="B512" s="6" t="s">
        <v>27</v>
      </c>
      <c r="C512" s="6" t="s">
        <v>387</v>
      </c>
      <c r="D512" s="4" t="str">
        <f t="shared" si="35"/>
        <v>卵巣癌、その他</v>
      </c>
      <c r="E512" s="6" t="s">
        <v>393</v>
      </c>
      <c r="F512" s="13" t="str">
        <f t="shared" si="36"/>
        <v>卵巣絨毛癌、特定不能</v>
      </c>
      <c r="G512" s="14"/>
      <c r="H512" s="13" t="str">
        <f t="shared" si="37"/>
        <v/>
      </c>
      <c r="I512" s="14"/>
      <c r="J512" s="13" t="str">
        <f t="shared" si="38"/>
        <v/>
      </c>
      <c r="K512" s="14"/>
      <c r="L512" t="str">
        <f t="shared" si="39"/>
        <v/>
      </c>
    </row>
    <row r="513" spans="1:12">
      <c r="A513" s="5">
        <v>512</v>
      </c>
      <c r="B513" s="6" t="s">
        <v>27</v>
      </c>
      <c r="C513" s="18" t="s">
        <v>388</v>
      </c>
      <c r="D513" s="4" t="str">
        <f t="shared" si="35"/>
        <v>上皮性卵巣癌</v>
      </c>
      <c r="E513" s="6" t="s">
        <v>394</v>
      </c>
      <c r="F513" s="13" t="str">
        <f t="shared" si="36"/>
        <v>ブレナー腫瘍</v>
      </c>
      <c r="G513" s="6" t="s">
        <v>422</v>
      </c>
      <c r="H513" s="13" t="str">
        <f t="shared" si="37"/>
        <v>ブレンナー腫瘍（良性）</v>
      </c>
      <c r="I513" s="14"/>
      <c r="J513" s="13" t="str">
        <f t="shared" si="38"/>
        <v/>
      </c>
      <c r="K513" s="14"/>
      <c r="L513" t="str">
        <f t="shared" si="39"/>
        <v/>
      </c>
    </row>
    <row r="514" spans="1:12">
      <c r="A514" s="5">
        <v>513</v>
      </c>
      <c r="B514" s="6" t="s">
        <v>27</v>
      </c>
      <c r="C514" s="18" t="s">
        <v>388</v>
      </c>
      <c r="D514" s="4" t="str">
        <f t="shared" si="35"/>
        <v>上皮性卵巣癌</v>
      </c>
      <c r="E514" s="6" t="s">
        <v>394</v>
      </c>
      <c r="F514" s="13" t="str">
        <f t="shared" si="36"/>
        <v>ブレナー腫瘍</v>
      </c>
      <c r="G514" s="6" t="s">
        <v>423</v>
      </c>
      <c r="H514" s="13" t="str">
        <f t="shared" si="37"/>
        <v>ブレンナー腫瘍（境界悪性）</v>
      </c>
      <c r="I514" s="14"/>
      <c r="J514" s="13" t="str">
        <f t="shared" si="38"/>
        <v/>
      </c>
      <c r="K514" s="14"/>
      <c r="L514" t="str">
        <f t="shared" si="39"/>
        <v/>
      </c>
    </row>
    <row r="515" spans="1:12">
      <c r="A515" s="5">
        <v>514</v>
      </c>
      <c r="B515" s="6" t="s">
        <v>27</v>
      </c>
      <c r="C515" s="18" t="s">
        <v>388</v>
      </c>
      <c r="D515" s="4" t="str">
        <f t="shared" ref="D515:D578" si="40">RIGHT(C515,LEN(C515)-FIND("_",C515))</f>
        <v>上皮性卵巣癌</v>
      </c>
      <c r="E515" s="6" t="s">
        <v>394</v>
      </c>
      <c r="F515" s="13" t="str">
        <f t="shared" ref="F515:F578" si="41">IF(E515="","",RIGHT(E515,LEN(E515)-FIND("_",E515)))</f>
        <v>ブレナー腫瘍</v>
      </c>
      <c r="G515" s="6" t="s">
        <v>424</v>
      </c>
      <c r="H515" s="13" t="str">
        <f t="shared" ref="H515:H578" si="42">IF(G515="","",RIGHT(G515,LEN(G515)-FIND("_",G515)))</f>
        <v>ブレンナー腫瘍（悪性）</v>
      </c>
      <c r="I515" s="14"/>
      <c r="J515" s="13" t="str">
        <f t="shared" ref="J515:J578" si="43">IF(I515="","",RIGHT(I515,LEN(I515)-FIND("_",I515)))</f>
        <v/>
      </c>
      <c r="K515" s="14"/>
      <c r="L515" t="str">
        <f t="shared" ref="L515:L578" si="44">IF(K515="","",RIGHT(K515,LEN(K515)-FIND("_",K515)))</f>
        <v/>
      </c>
    </row>
    <row r="516" spans="1:12">
      <c r="A516" s="5">
        <v>515</v>
      </c>
      <c r="B516" s="6" t="s">
        <v>27</v>
      </c>
      <c r="C516" s="18" t="s">
        <v>388</v>
      </c>
      <c r="D516" s="4" t="str">
        <f t="shared" si="40"/>
        <v>上皮性卵巣癌</v>
      </c>
      <c r="E516" s="6" t="s">
        <v>395</v>
      </c>
      <c r="F516" s="13" t="str">
        <f t="shared" si="41"/>
        <v>明細胞境界悪性卵巣腫瘍</v>
      </c>
      <c r="G516" s="14"/>
      <c r="H516" s="13" t="str">
        <f t="shared" si="42"/>
        <v/>
      </c>
      <c r="I516" s="14"/>
      <c r="J516" s="13" t="str">
        <f t="shared" si="43"/>
        <v/>
      </c>
      <c r="K516" s="14"/>
      <c r="L516" t="str">
        <f t="shared" si="44"/>
        <v/>
      </c>
    </row>
    <row r="517" spans="1:12">
      <c r="A517" s="5">
        <v>516</v>
      </c>
      <c r="B517" s="6" t="s">
        <v>27</v>
      </c>
      <c r="C517" s="18" t="s">
        <v>388</v>
      </c>
      <c r="D517" s="4" t="str">
        <f t="shared" si="40"/>
        <v>上皮性卵巣癌</v>
      </c>
      <c r="E517" s="6" t="s">
        <v>396</v>
      </c>
      <c r="F517" s="13" t="str">
        <f t="shared" si="41"/>
        <v>明細胞卵巣癌</v>
      </c>
      <c r="G517" s="14"/>
      <c r="H517" s="13" t="str">
        <f t="shared" si="42"/>
        <v/>
      </c>
      <c r="I517" s="14"/>
      <c r="J517" s="13" t="str">
        <f t="shared" si="43"/>
        <v/>
      </c>
      <c r="K517" s="14"/>
      <c r="L517" t="str">
        <f t="shared" si="44"/>
        <v/>
      </c>
    </row>
    <row r="518" spans="1:12">
      <c r="A518" s="5">
        <v>517</v>
      </c>
      <c r="B518" s="6" t="s">
        <v>27</v>
      </c>
      <c r="C518" s="18" t="s">
        <v>388</v>
      </c>
      <c r="D518" s="4" t="str">
        <f t="shared" si="40"/>
        <v>上皮性卵巣癌</v>
      </c>
      <c r="E518" s="6" t="s">
        <v>397</v>
      </c>
      <c r="F518" s="13" t="str">
        <f t="shared" si="41"/>
        <v>類内膜境界悪性卵巣腫瘍</v>
      </c>
      <c r="G518" s="14"/>
      <c r="H518" s="13" t="str">
        <f t="shared" si="42"/>
        <v/>
      </c>
      <c r="I518" s="14"/>
      <c r="J518" s="13" t="str">
        <f t="shared" si="43"/>
        <v/>
      </c>
      <c r="K518" s="14"/>
      <c r="L518" t="str">
        <f t="shared" si="44"/>
        <v/>
      </c>
    </row>
    <row r="519" spans="1:12">
      <c r="A519" s="5">
        <v>518</v>
      </c>
      <c r="B519" s="6" t="s">
        <v>27</v>
      </c>
      <c r="C519" s="18" t="s">
        <v>388</v>
      </c>
      <c r="D519" s="4" t="str">
        <f t="shared" si="40"/>
        <v>上皮性卵巣癌</v>
      </c>
      <c r="E519" s="6" t="s">
        <v>398</v>
      </c>
      <c r="F519" s="13" t="str">
        <f t="shared" si="41"/>
        <v>類子宮内膜卵巣癌</v>
      </c>
      <c r="G519" s="14"/>
      <c r="H519" s="13" t="str">
        <f t="shared" si="42"/>
        <v/>
      </c>
      <c r="I519" s="14"/>
      <c r="J519" s="13" t="str">
        <f t="shared" si="43"/>
        <v/>
      </c>
      <c r="K519" s="14"/>
      <c r="L519" t="str">
        <f t="shared" si="44"/>
        <v/>
      </c>
    </row>
    <row r="520" spans="1:12">
      <c r="A520" s="5">
        <v>519</v>
      </c>
      <c r="B520" s="6" t="s">
        <v>27</v>
      </c>
      <c r="C520" s="18" t="s">
        <v>388</v>
      </c>
      <c r="D520" s="4" t="str">
        <f t="shared" si="40"/>
        <v>上皮性卵巣癌</v>
      </c>
      <c r="E520" s="6" t="s">
        <v>399</v>
      </c>
      <c r="F520" s="13" t="str">
        <f t="shared" si="41"/>
        <v>混合性卵巣癌</v>
      </c>
      <c r="G520" s="14"/>
      <c r="H520" s="13" t="str">
        <f t="shared" si="42"/>
        <v/>
      </c>
      <c r="I520" s="14"/>
      <c r="J520" s="13" t="str">
        <f t="shared" si="43"/>
        <v/>
      </c>
      <c r="K520" s="14"/>
      <c r="L520" t="str">
        <f t="shared" si="44"/>
        <v/>
      </c>
    </row>
    <row r="521" spans="1:12">
      <c r="A521" s="5">
        <v>520</v>
      </c>
      <c r="B521" s="6" t="s">
        <v>27</v>
      </c>
      <c r="C521" s="18" t="s">
        <v>388</v>
      </c>
      <c r="D521" s="4" t="str">
        <f t="shared" si="40"/>
        <v>上皮性卵巣癌</v>
      </c>
      <c r="E521" s="6" t="s">
        <v>400</v>
      </c>
      <c r="F521" s="13" t="str">
        <f t="shared" si="41"/>
        <v>粘液性境界悪性卵巣腫瘍</v>
      </c>
      <c r="G521" s="14"/>
      <c r="H521" s="13" t="str">
        <f t="shared" si="42"/>
        <v/>
      </c>
      <c r="I521" s="14"/>
      <c r="J521" s="13" t="str">
        <f t="shared" si="43"/>
        <v/>
      </c>
      <c r="K521" s="14"/>
      <c r="L521" t="str">
        <f t="shared" si="44"/>
        <v/>
      </c>
    </row>
    <row r="522" spans="1:12">
      <c r="A522" s="5">
        <v>521</v>
      </c>
      <c r="B522" s="6" t="s">
        <v>27</v>
      </c>
      <c r="C522" s="18" t="s">
        <v>388</v>
      </c>
      <c r="D522" s="4" t="str">
        <f t="shared" si="40"/>
        <v>上皮性卵巣癌</v>
      </c>
      <c r="E522" s="6" t="s">
        <v>401</v>
      </c>
      <c r="F522" s="13" t="str">
        <f t="shared" si="41"/>
        <v>粘液性卵巣癌</v>
      </c>
      <c r="G522" s="14"/>
      <c r="H522" s="13" t="str">
        <f t="shared" si="42"/>
        <v/>
      </c>
      <c r="I522" s="14"/>
      <c r="J522" s="13" t="str">
        <f t="shared" si="43"/>
        <v/>
      </c>
      <c r="K522" s="14"/>
      <c r="L522" t="str">
        <f t="shared" si="44"/>
        <v/>
      </c>
    </row>
    <row r="523" spans="1:12">
      <c r="A523" s="5">
        <v>522</v>
      </c>
      <c r="B523" s="6" t="s">
        <v>27</v>
      </c>
      <c r="C523" s="18" t="s">
        <v>388</v>
      </c>
      <c r="D523" s="4" t="str">
        <f t="shared" si="40"/>
        <v>上皮性卵巣癌</v>
      </c>
      <c r="E523" s="6" t="s">
        <v>402</v>
      </c>
      <c r="F523" s="13" t="str">
        <f t="shared" si="41"/>
        <v>卵巣の癌肉腫/悪性混合ミュラー管（中胚葉）腫瘍</v>
      </c>
      <c r="G523" s="14"/>
      <c r="H523" s="13" t="str">
        <f t="shared" si="42"/>
        <v/>
      </c>
      <c r="I523" s="14"/>
      <c r="J523" s="13" t="str">
        <f t="shared" si="43"/>
        <v/>
      </c>
      <c r="K523" s="14"/>
      <c r="L523" t="str">
        <f t="shared" si="44"/>
        <v/>
      </c>
    </row>
    <row r="524" spans="1:12">
      <c r="A524" s="5">
        <v>523</v>
      </c>
      <c r="B524" s="6" t="s">
        <v>27</v>
      </c>
      <c r="C524" s="18" t="s">
        <v>388</v>
      </c>
      <c r="D524" s="4" t="str">
        <f t="shared" si="40"/>
        <v>上皮性卵巣癌</v>
      </c>
      <c r="E524" s="6" t="s">
        <v>403</v>
      </c>
      <c r="F524" s="13" t="str">
        <f t="shared" si="41"/>
        <v>漿粘液性卵巣腺腫</v>
      </c>
      <c r="G524" s="14"/>
      <c r="H524" s="13" t="str">
        <f t="shared" si="42"/>
        <v/>
      </c>
      <c r="I524" s="14"/>
      <c r="J524" s="13" t="str">
        <f t="shared" si="43"/>
        <v/>
      </c>
      <c r="K524" s="14"/>
      <c r="L524" t="str">
        <f t="shared" si="44"/>
        <v/>
      </c>
    </row>
    <row r="525" spans="1:12">
      <c r="A525" s="5">
        <v>524</v>
      </c>
      <c r="B525" s="6" t="s">
        <v>27</v>
      </c>
      <c r="C525" s="18" t="s">
        <v>388</v>
      </c>
      <c r="D525" s="4" t="str">
        <f t="shared" si="40"/>
        <v>上皮性卵巣癌</v>
      </c>
      <c r="E525" s="6" t="s">
        <v>404</v>
      </c>
      <c r="F525" s="13" t="str">
        <f t="shared" si="41"/>
        <v>漿粘液性境界悪性卵巣腫瘍</v>
      </c>
      <c r="G525" s="14"/>
      <c r="H525" s="13" t="str">
        <f t="shared" si="42"/>
        <v/>
      </c>
      <c r="I525" s="14"/>
      <c r="J525" s="13" t="str">
        <f t="shared" si="43"/>
        <v/>
      </c>
      <c r="K525" s="14"/>
      <c r="L525" t="str">
        <f t="shared" si="44"/>
        <v/>
      </c>
    </row>
    <row r="526" spans="1:12">
      <c r="A526" s="5">
        <v>525</v>
      </c>
      <c r="B526" s="6" t="s">
        <v>27</v>
      </c>
      <c r="C526" s="18" t="s">
        <v>388</v>
      </c>
      <c r="D526" s="4" t="str">
        <f t="shared" si="40"/>
        <v>上皮性卵巣癌</v>
      </c>
      <c r="E526" s="6" t="s">
        <v>405</v>
      </c>
      <c r="F526" s="13" t="str">
        <f t="shared" si="41"/>
        <v>漿粘液性卵巣癌腫</v>
      </c>
      <c r="G526" s="14"/>
      <c r="H526" s="13" t="str">
        <f t="shared" si="42"/>
        <v/>
      </c>
      <c r="I526" s="14"/>
      <c r="J526" s="13" t="str">
        <f t="shared" si="43"/>
        <v/>
      </c>
      <c r="K526" s="14"/>
      <c r="L526" t="str">
        <f t="shared" si="44"/>
        <v/>
      </c>
    </row>
    <row r="527" spans="1:12">
      <c r="A527" s="5">
        <v>526</v>
      </c>
      <c r="B527" s="6" t="s">
        <v>27</v>
      </c>
      <c r="C527" s="18" t="s">
        <v>388</v>
      </c>
      <c r="D527" s="4" t="str">
        <f t="shared" si="40"/>
        <v>上皮性卵巣癌</v>
      </c>
      <c r="E527" s="6" t="s">
        <v>406</v>
      </c>
      <c r="F527" s="13" t="str">
        <f t="shared" si="41"/>
        <v>漿液性境界型卵巣腫瘍</v>
      </c>
      <c r="G527" s="14"/>
      <c r="H527" s="13" t="str">
        <f t="shared" si="42"/>
        <v/>
      </c>
      <c r="I527" s="14"/>
      <c r="J527" s="13" t="str">
        <f t="shared" si="43"/>
        <v/>
      </c>
      <c r="K527" s="14"/>
      <c r="L527" t="str">
        <f t="shared" si="44"/>
        <v/>
      </c>
    </row>
    <row r="528" spans="1:12">
      <c r="A528" s="5">
        <v>527</v>
      </c>
      <c r="B528" s="6" t="s">
        <v>27</v>
      </c>
      <c r="C528" s="18" t="s">
        <v>388</v>
      </c>
      <c r="D528" s="4" t="str">
        <f t="shared" si="40"/>
        <v>上皮性卵巣癌</v>
      </c>
      <c r="E528" s="6" t="s">
        <v>407</v>
      </c>
      <c r="F528" s="13" t="str">
        <f t="shared" si="41"/>
        <v>微小乳頭状パターンを伴う漿液性境界卵巣腫瘍</v>
      </c>
      <c r="G528" s="14"/>
      <c r="H528" s="13" t="str">
        <f t="shared" si="42"/>
        <v/>
      </c>
      <c r="I528" s="14"/>
      <c r="J528" s="13" t="str">
        <f t="shared" si="43"/>
        <v/>
      </c>
      <c r="K528" s="14"/>
      <c r="L528" t="str">
        <f t="shared" si="44"/>
        <v/>
      </c>
    </row>
    <row r="529" spans="1:12">
      <c r="A529" s="5">
        <v>528</v>
      </c>
      <c r="B529" s="6" t="s">
        <v>27</v>
      </c>
      <c r="C529" s="18" t="s">
        <v>388</v>
      </c>
      <c r="D529" s="4" t="str">
        <f t="shared" si="40"/>
        <v>上皮性卵巣癌</v>
      </c>
      <c r="E529" s="6" t="s">
        <v>408</v>
      </c>
      <c r="F529" s="13" t="str">
        <f t="shared" si="41"/>
        <v>漿液性卵巣癌</v>
      </c>
      <c r="G529" s="6" t="s">
        <v>425</v>
      </c>
      <c r="H529" s="13" t="str">
        <f t="shared" si="42"/>
        <v>卵巣高悪性度漿液性腺癌</v>
      </c>
      <c r="I529" s="14"/>
      <c r="J529" s="13" t="str">
        <f t="shared" si="43"/>
        <v/>
      </c>
      <c r="K529" s="14"/>
      <c r="L529" t="str">
        <f t="shared" si="44"/>
        <v/>
      </c>
    </row>
    <row r="530" spans="1:12">
      <c r="A530" s="5">
        <v>529</v>
      </c>
      <c r="B530" s="6" t="s">
        <v>27</v>
      </c>
      <c r="C530" s="18" t="s">
        <v>388</v>
      </c>
      <c r="D530" s="4" t="str">
        <f t="shared" si="40"/>
        <v>上皮性卵巣癌</v>
      </c>
      <c r="E530" s="6" t="s">
        <v>408</v>
      </c>
      <c r="F530" s="13" t="str">
        <f t="shared" si="41"/>
        <v>漿液性卵巣癌</v>
      </c>
      <c r="G530" s="6" t="s">
        <v>426</v>
      </c>
      <c r="H530" s="13" t="str">
        <f t="shared" si="42"/>
        <v>卵巣低悪性度漿液性腺癌</v>
      </c>
      <c r="I530" s="14"/>
      <c r="J530" s="13" t="str">
        <f t="shared" si="43"/>
        <v/>
      </c>
      <c r="K530" s="14"/>
      <c r="L530" t="str">
        <f t="shared" si="44"/>
        <v/>
      </c>
    </row>
    <row r="531" spans="1:12">
      <c r="A531" s="5">
        <v>530</v>
      </c>
      <c r="B531" s="6" t="s">
        <v>27</v>
      </c>
      <c r="C531" s="18" t="s">
        <v>388</v>
      </c>
      <c r="D531" s="4" t="str">
        <f t="shared" si="40"/>
        <v>上皮性卵巣癌</v>
      </c>
      <c r="E531" s="6" t="s">
        <v>409</v>
      </c>
      <c r="F531" s="13" t="str">
        <f t="shared" si="41"/>
        <v>小細胞卵巣癌</v>
      </c>
      <c r="G531" s="14"/>
      <c r="H531" s="13" t="str">
        <f t="shared" si="42"/>
        <v/>
      </c>
      <c r="I531" s="14"/>
      <c r="J531" s="13" t="str">
        <f t="shared" si="43"/>
        <v/>
      </c>
      <c r="K531" s="14"/>
      <c r="L531" t="str">
        <f t="shared" si="44"/>
        <v/>
      </c>
    </row>
    <row r="532" spans="1:12">
      <c r="A532" s="5">
        <v>531</v>
      </c>
      <c r="B532" s="6" t="s">
        <v>27</v>
      </c>
      <c r="C532" s="6" t="s">
        <v>389</v>
      </c>
      <c r="D532" s="4" t="str">
        <f t="shared" si="40"/>
        <v>卵巣胚細胞腫瘍</v>
      </c>
      <c r="E532" s="6" t="s">
        <v>410</v>
      </c>
      <c r="F532" s="13" t="str">
        <f t="shared" si="41"/>
        <v>卵巣未分化胚細胞腫</v>
      </c>
      <c r="G532" s="14"/>
      <c r="H532" s="13" t="str">
        <f t="shared" si="42"/>
        <v/>
      </c>
      <c r="I532" s="14"/>
      <c r="J532" s="13" t="str">
        <f t="shared" si="43"/>
        <v/>
      </c>
      <c r="K532" s="14"/>
      <c r="L532" t="str">
        <f t="shared" si="44"/>
        <v/>
      </c>
    </row>
    <row r="533" spans="1:12">
      <c r="A533" s="5">
        <v>532</v>
      </c>
      <c r="B533" s="6" t="s">
        <v>27</v>
      </c>
      <c r="C533" s="6" t="s">
        <v>389</v>
      </c>
      <c r="D533" s="4" t="str">
        <f t="shared" si="40"/>
        <v>卵巣胚細胞腫瘍</v>
      </c>
      <c r="E533" s="6" t="s">
        <v>411</v>
      </c>
      <c r="F533" s="13" t="str">
        <f t="shared" si="41"/>
        <v>胎児性癌</v>
      </c>
      <c r="G533" s="14"/>
      <c r="H533" s="13" t="str">
        <f t="shared" si="42"/>
        <v/>
      </c>
      <c r="I533" s="14"/>
      <c r="J533" s="13" t="str">
        <f t="shared" si="43"/>
        <v/>
      </c>
      <c r="K533" s="14"/>
      <c r="L533" t="str">
        <f t="shared" si="44"/>
        <v/>
      </c>
    </row>
    <row r="534" spans="1:12">
      <c r="A534" s="5">
        <v>533</v>
      </c>
      <c r="B534" s="6" t="s">
        <v>27</v>
      </c>
      <c r="C534" s="6" t="s">
        <v>389</v>
      </c>
      <c r="D534" s="4" t="str">
        <f t="shared" si="40"/>
        <v>卵巣胚細胞腫瘍</v>
      </c>
      <c r="E534" s="6" t="s">
        <v>412</v>
      </c>
      <c r="F534" s="13" t="str">
        <f t="shared" si="41"/>
        <v>卵巣未熟奇形腫</v>
      </c>
      <c r="G534" s="14"/>
      <c r="H534" s="13" t="str">
        <f t="shared" si="42"/>
        <v/>
      </c>
      <c r="I534" s="14"/>
      <c r="J534" s="13" t="str">
        <f t="shared" si="43"/>
        <v/>
      </c>
      <c r="K534" s="14"/>
      <c r="L534" t="str">
        <f t="shared" si="44"/>
        <v/>
      </c>
    </row>
    <row r="535" spans="1:12">
      <c r="A535" s="5">
        <v>534</v>
      </c>
      <c r="B535" s="6" t="s">
        <v>27</v>
      </c>
      <c r="C535" s="6" t="s">
        <v>389</v>
      </c>
      <c r="D535" s="4" t="str">
        <f t="shared" si="40"/>
        <v>卵巣胚細胞腫瘍</v>
      </c>
      <c r="E535" s="6" t="s">
        <v>413</v>
      </c>
      <c r="F535" s="13" t="str">
        <f t="shared" si="41"/>
        <v>卵巣成熟奇形腫</v>
      </c>
      <c r="G535" s="14"/>
      <c r="H535" s="13" t="str">
        <f t="shared" si="42"/>
        <v/>
      </c>
      <c r="I535" s="14"/>
      <c r="J535" s="13" t="str">
        <f t="shared" si="43"/>
        <v/>
      </c>
      <c r="K535" s="14"/>
      <c r="L535" t="str">
        <f t="shared" si="44"/>
        <v/>
      </c>
    </row>
    <row r="536" spans="1:12">
      <c r="A536" s="5">
        <v>535</v>
      </c>
      <c r="B536" s="6" t="s">
        <v>27</v>
      </c>
      <c r="C536" s="6" t="s">
        <v>389</v>
      </c>
      <c r="D536" s="4" t="str">
        <f t="shared" si="40"/>
        <v>卵巣胚細胞腫瘍</v>
      </c>
      <c r="E536" s="6" t="s">
        <v>414</v>
      </c>
      <c r="F536" s="13" t="str">
        <f t="shared" si="41"/>
        <v>卵巣混合性胚細胞腫瘍</v>
      </c>
      <c r="G536" s="14"/>
      <c r="H536" s="13" t="str">
        <f t="shared" si="42"/>
        <v/>
      </c>
      <c r="I536" s="14"/>
      <c r="J536" s="13" t="str">
        <f t="shared" si="43"/>
        <v/>
      </c>
      <c r="K536" s="14"/>
      <c r="L536" t="str">
        <f t="shared" si="44"/>
        <v/>
      </c>
    </row>
    <row r="537" spans="1:12">
      <c r="A537" s="5">
        <v>536</v>
      </c>
      <c r="B537" s="6" t="s">
        <v>27</v>
      </c>
      <c r="C537" s="6" t="s">
        <v>389</v>
      </c>
      <c r="D537" s="4" t="str">
        <f t="shared" si="40"/>
        <v>卵巣胚細胞腫瘍</v>
      </c>
      <c r="E537" s="6" t="s">
        <v>415</v>
      </c>
      <c r="F537" s="13" t="str">
        <f t="shared" si="41"/>
        <v>卵巣多胚腫</v>
      </c>
      <c r="G537" s="14"/>
      <c r="H537" s="13" t="str">
        <f t="shared" si="42"/>
        <v/>
      </c>
      <c r="I537" s="14"/>
      <c r="J537" s="13" t="str">
        <f t="shared" si="43"/>
        <v/>
      </c>
      <c r="K537" s="14"/>
      <c r="L537" t="str">
        <f t="shared" si="44"/>
        <v/>
      </c>
    </row>
    <row r="538" spans="1:12">
      <c r="A538" s="5">
        <v>537</v>
      </c>
      <c r="B538" s="6" t="s">
        <v>27</v>
      </c>
      <c r="C538" s="6" t="s">
        <v>389</v>
      </c>
      <c r="D538" s="4" t="str">
        <f t="shared" si="40"/>
        <v>卵巣胚細胞腫瘍</v>
      </c>
      <c r="E538" s="6" t="s">
        <v>416</v>
      </c>
      <c r="F538" s="13" t="str">
        <f t="shared" si="41"/>
        <v>卵巣卵黄嚢腫瘍</v>
      </c>
      <c r="G538" s="14"/>
      <c r="H538" s="13" t="str">
        <f t="shared" si="42"/>
        <v/>
      </c>
      <c r="I538" s="14"/>
      <c r="J538" s="13" t="str">
        <f t="shared" si="43"/>
        <v/>
      </c>
      <c r="K538" s="14"/>
      <c r="L538" t="str">
        <f t="shared" si="44"/>
        <v/>
      </c>
    </row>
    <row r="539" spans="1:12">
      <c r="A539" s="5">
        <v>538</v>
      </c>
      <c r="B539" s="6" t="s">
        <v>27</v>
      </c>
      <c r="C539" s="6" t="s">
        <v>390</v>
      </c>
      <c r="D539" s="4" t="str">
        <f t="shared" si="40"/>
        <v>性索間質腫瘍</v>
      </c>
      <c r="E539" s="6" t="s">
        <v>417</v>
      </c>
      <c r="F539" s="13" t="str">
        <f t="shared" si="41"/>
        <v>卵巣線維莢膜細胞種</v>
      </c>
      <c r="G539" s="14"/>
      <c r="H539" s="13" t="str">
        <f t="shared" si="42"/>
        <v/>
      </c>
      <c r="I539" s="14"/>
      <c r="J539" s="13" t="str">
        <f t="shared" si="43"/>
        <v/>
      </c>
      <c r="K539" s="14"/>
      <c r="L539" t="str">
        <f t="shared" si="44"/>
        <v/>
      </c>
    </row>
    <row r="540" spans="1:12">
      <c r="A540" s="5">
        <v>539</v>
      </c>
      <c r="B540" s="6" t="s">
        <v>27</v>
      </c>
      <c r="C540" s="6" t="s">
        <v>390</v>
      </c>
      <c r="D540" s="4" t="str">
        <f t="shared" si="40"/>
        <v>性索間質腫瘍</v>
      </c>
      <c r="E540" s="6" t="s">
        <v>418</v>
      </c>
      <c r="F540" s="13" t="str">
        <f t="shared" si="41"/>
        <v>卵巣生殖腺芽細胞腫</v>
      </c>
      <c r="G540" s="14"/>
      <c r="H540" s="13" t="str">
        <f t="shared" si="42"/>
        <v/>
      </c>
      <c r="I540" s="14"/>
      <c r="J540" s="13" t="str">
        <f t="shared" si="43"/>
        <v/>
      </c>
      <c r="K540" s="14"/>
      <c r="L540" t="str">
        <f t="shared" si="44"/>
        <v/>
      </c>
    </row>
    <row r="541" spans="1:12">
      <c r="A541" s="5">
        <v>540</v>
      </c>
      <c r="B541" s="6" t="s">
        <v>27</v>
      </c>
      <c r="C541" s="6" t="s">
        <v>390</v>
      </c>
      <c r="D541" s="4" t="str">
        <f t="shared" si="40"/>
        <v>性索間質腫瘍</v>
      </c>
      <c r="E541" s="6" t="s">
        <v>419</v>
      </c>
      <c r="F541" s="13" t="str">
        <f t="shared" si="41"/>
        <v>卵巣顆粒膜細胞腫</v>
      </c>
      <c r="G541" s="14"/>
      <c r="H541" s="13" t="str">
        <f t="shared" si="42"/>
        <v/>
      </c>
      <c r="I541" s="14"/>
      <c r="J541" s="13" t="str">
        <f t="shared" si="43"/>
        <v/>
      </c>
      <c r="K541" s="14"/>
      <c r="L541" t="str">
        <f t="shared" si="44"/>
        <v/>
      </c>
    </row>
    <row r="542" spans="1:12">
      <c r="A542" s="5">
        <v>541</v>
      </c>
      <c r="B542" s="6" t="s">
        <v>27</v>
      </c>
      <c r="C542" s="6" t="s">
        <v>390</v>
      </c>
      <c r="D542" s="4" t="str">
        <f t="shared" si="40"/>
        <v>性索間質腫瘍</v>
      </c>
      <c r="E542" s="6" t="s">
        <v>420</v>
      </c>
      <c r="F542" s="13" t="str">
        <f t="shared" si="41"/>
        <v>卵巣セルトリー・ライデッグ細胞腫</v>
      </c>
      <c r="G542" s="14"/>
      <c r="H542" s="13" t="str">
        <f t="shared" si="42"/>
        <v/>
      </c>
      <c r="I542" s="14"/>
      <c r="J542" s="13" t="str">
        <f t="shared" si="43"/>
        <v/>
      </c>
      <c r="K542" s="14"/>
      <c r="L542" t="str">
        <f t="shared" si="44"/>
        <v/>
      </c>
    </row>
    <row r="543" spans="1:12" ht="18.600000000000001" thickBot="1">
      <c r="A543" s="7">
        <v>542</v>
      </c>
      <c r="B543" s="8" t="s">
        <v>27</v>
      </c>
      <c r="C543" s="8" t="s">
        <v>390</v>
      </c>
      <c r="D543" s="4" t="str">
        <f t="shared" si="40"/>
        <v>性索間質腫瘍</v>
      </c>
      <c r="E543" s="8" t="s">
        <v>421</v>
      </c>
      <c r="F543" s="13" t="str">
        <f t="shared" si="41"/>
        <v>卵巣ステロイド細胞腫瘍、特定不能</v>
      </c>
      <c r="G543" s="15"/>
      <c r="H543" s="13" t="str">
        <f t="shared" si="42"/>
        <v/>
      </c>
      <c r="I543" s="15"/>
      <c r="J543" s="13" t="str">
        <f t="shared" si="43"/>
        <v/>
      </c>
      <c r="K543" s="15"/>
      <c r="L543" t="str">
        <f t="shared" si="44"/>
        <v/>
      </c>
    </row>
    <row r="544" spans="1:12">
      <c r="A544" s="9">
        <v>543</v>
      </c>
      <c r="B544" s="10" t="s">
        <v>332</v>
      </c>
      <c r="C544" s="10" t="s">
        <v>333</v>
      </c>
      <c r="D544" s="4" t="str">
        <f t="shared" si="40"/>
        <v>膵腺房細胞癌</v>
      </c>
      <c r="E544" s="16"/>
      <c r="F544" s="13" t="str">
        <f t="shared" si="41"/>
        <v/>
      </c>
      <c r="G544" s="16"/>
      <c r="H544" s="13" t="str">
        <f t="shared" si="42"/>
        <v/>
      </c>
      <c r="I544" s="16"/>
      <c r="J544" s="13" t="str">
        <f t="shared" si="43"/>
        <v/>
      </c>
      <c r="K544" s="16"/>
      <c r="L544" t="str">
        <f t="shared" si="44"/>
        <v/>
      </c>
    </row>
    <row r="545" spans="1:12">
      <c r="A545" s="5">
        <v>544</v>
      </c>
      <c r="B545" s="6" t="s">
        <v>332</v>
      </c>
      <c r="C545" s="6" t="s">
        <v>334</v>
      </c>
      <c r="D545" s="4" t="str">
        <f t="shared" si="40"/>
        <v>膵腺扁平上皮癌</v>
      </c>
      <c r="E545" s="14"/>
      <c r="F545" s="13" t="str">
        <f t="shared" si="41"/>
        <v/>
      </c>
      <c r="G545" s="14"/>
      <c r="H545" s="13" t="str">
        <f t="shared" si="42"/>
        <v/>
      </c>
      <c r="I545" s="14"/>
      <c r="J545" s="13" t="str">
        <f t="shared" si="43"/>
        <v/>
      </c>
      <c r="K545" s="14"/>
      <c r="L545" t="str">
        <f t="shared" si="44"/>
        <v/>
      </c>
    </row>
    <row r="546" spans="1:12">
      <c r="A546" s="5">
        <v>545</v>
      </c>
      <c r="B546" s="6" t="s">
        <v>332</v>
      </c>
      <c r="C546" s="6" t="s">
        <v>335</v>
      </c>
      <c r="D546" s="4" t="str">
        <f t="shared" si="40"/>
        <v>膵嚢胞性腫瘍</v>
      </c>
      <c r="E546" s="6" t="s">
        <v>341</v>
      </c>
      <c r="F546" s="13" t="str">
        <f t="shared" si="41"/>
        <v>膵管内オンコサイト乳頭腫瘍</v>
      </c>
      <c r="G546" s="14"/>
      <c r="H546" s="13" t="str">
        <f t="shared" si="42"/>
        <v/>
      </c>
      <c r="I546" s="14"/>
      <c r="J546" s="13" t="str">
        <f t="shared" si="43"/>
        <v/>
      </c>
      <c r="K546" s="14"/>
      <c r="L546" t="str">
        <f t="shared" si="44"/>
        <v/>
      </c>
    </row>
    <row r="547" spans="1:12">
      <c r="A547" s="5">
        <v>546</v>
      </c>
      <c r="B547" s="6" t="s">
        <v>332</v>
      </c>
      <c r="C547" s="6" t="s">
        <v>335</v>
      </c>
      <c r="D547" s="4" t="str">
        <f t="shared" si="40"/>
        <v>膵嚢胞性腫瘍</v>
      </c>
      <c r="E547" s="6" t="s">
        <v>342</v>
      </c>
      <c r="F547" s="13" t="str">
        <f t="shared" si="41"/>
        <v>膵管内乳頭粘液性腫瘍</v>
      </c>
      <c r="G547" s="14"/>
      <c r="H547" s="13" t="str">
        <f t="shared" si="42"/>
        <v/>
      </c>
      <c r="I547" s="14"/>
      <c r="J547" s="13" t="str">
        <f t="shared" si="43"/>
        <v/>
      </c>
      <c r="K547" s="14"/>
      <c r="L547" t="str">
        <f t="shared" si="44"/>
        <v/>
      </c>
    </row>
    <row r="548" spans="1:12">
      <c r="A548" s="5">
        <v>547</v>
      </c>
      <c r="B548" s="6" t="s">
        <v>332</v>
      </c>
      <c r="C548" s="6" t="s">
        <v>335</v>
      </c>
      <c r="D548" s="4" t="str">
        <f t="shared" si="40"/>
        <v>膵嚢胞性腫瘍</v>
      </c>
      <c r="E548" s="6" t="s">
        <v>343</v>
      </c>
      <c r="F548" s="13" t="str">
        <f t="shared" si="41"/>
        <v>膵管内乳頭管状腫瘍</v>
      </c>
      <c r="G548" s="14"/>
      <c r="H548" s="13" t="str">
        <f t="shared" si="42"/>
        <v/>
      </c>
      <c r="I548" s="14"/>
      <c r="J548" s="13" t="str">
        <f t="shared" si="43"/>
        <v/>
      </c>
      <c r="K548" s="14"/>
      <c r="L548" t="str">
        <f t="shared" si="44"/>
        <v/>
      </c>
    </row>
    <row r="549" spans="1:12">
      <c r="A549" s="5">
        <v>548</v>
      </c>
      <c r="B549" s="6" t="s">
        <v>332</v>
      </c>
      <c r="C549" s="6" t="s">
        <v>335</v>
      </c>
      <c r="D549" s="4" t="str">
        <f t="shared" si="40"/>
        <v>膵嚢胞性腫瘍</v>
      </c>
      <c r="E549" s="6" t="s">
        <v>344</v>
      </c>
      <c r="F549" s="13" t="str">
        <f t="shared" si="41"/>
        <v>膵粘液性嚢胞腫瘍</v>
      </c>
      <c r="G549" s="14"/>
      <c r="H549" s="13" t="str">
        <f t="shared" si="42"/>
        <v/>
      </c>
      <c r="I549" s="14"/>
      <c r="J549" s="13" t="str">
        <f t="shared" si="43"/>
        <v/>
      </c>
      <c r="K549" s="14"/>
      <c r="L549" t="str">
        <f t="shared" si="44"/>
        <v/>
      </c>
    </row>
    <row r="550" spans="1:12">
      <c r="A550" s="5">
        <v>549</v>
      </c>
      <c r="B550" s="6" t="s">
        <v>332</v>
      </c>
      <c r="C550" s="6" t="s">
        <v>335</v>
      </c>
      <c r="D550" s="4" t="str">
        <f t="shared" si="40"/>
        <v>膵嚢胞性腫瘍</v>
      </c>
      <c r="E550" s="6" t="s">
        <v>345</v>
      </c>
      <c r="F550" s="13" t="str">
        <f t="shared" si="41"/>
        <v>膵漿液性嚢胞腺腫</v>
      </c>
      <c r="G550" s="14"/>
      <c r="H550" s="13" t="str">
        <f t="shared" si="42"/>
        <v/>
      </c>
      <c r="I550" s="14"/>
      <c r="J550" s="13" t="str">
        <f t="shared" si="43"/>
        <v/>
      </c>
      <c r="K550" s="14"/>
      <c r="L550" t="str">
        <f t="shared" si="44"/>
        <v/>
      </c>
    </row>
    <row r="551" spans="1:12">
      <c r="A551" s="5">
        <v>550</v>
      </c>
      <c r="B551" s="6" t="s">
        <v>332</v>
      </c>
      <c r="C551" s="6" t="s">
        <v>336</v>
      </c>
      <c r="D551" s="4" t="str">
        <f t="shared" si="40"/>
        <v>膵腺癌</v>
      </c>
      <c r="E551" s="14"/>
      <c r="F551" s="13" t="str">
        <f t="shared" si="41"/>
        <v/>
      </c>
      <c r="G551" s="14"/>
      <c r="H551" s="13" t="str">
        <f t="shared" si="42"/>
        <v/>
      </c>
      <c r="I551" s="14"/>
      <c r="J551" s="13" t="str">
        <f t="shared" si="43"/>
        <v/>
      </c>
      <c r="K551" s="14"/>
      <c r="L551" t="str">
        <f t="shared" si="44"/>
        <v/>
      </c>
    </row>
    <row r="552" spans="1:12">
      <c r="A552" s="5">
        <v>551</v>
      </c>
      <c r="B552" s="6" t="s">
        <v>332</v>
      </c>
      <c r="C552" s="6" t="s">
        <v>337</v>
      </c>
      <c r="D552" s="4" t="str">
        <f t="shared" si="40"/>
        <v>膵神経内分泌腫瘍</v>
      </c>
      <c r="E552" s="14"/>
      <c r="F552" s="13" t="str">
        <f t="shared" si="41"/>
        <v/>
      </c>
      <c r="G552" s="14"/>
      <c r="H552" s="13" t="str">
        <f t="shared" si="42"/>
        <v/>
      </c>
      <c r="I552" s="14"/>
      <c r="J552" s="13" t="str">
        <f t="shared" si="43"/>
        <v/>
      </c>
      <c r="K552" s="14"/>
      <c r="L552" t="str">
        <f t="shared" si="44"/>
        <v/>
      </c>
    </row>
    <row r="553" spans="1:12">
      <c r="A553" s="5">
        <v>552</v>
      </c>
      <c r="B553" s="6" t="s">
        <v>332</v>
      </c>
      <c r="C553" s="6" t="s">
        <v>338</v>
      </c>
      <c r="D553" s="4" t="str">
        <f t="shared" si="40"/>
        <v>膵芽腫</v>
      </c>
      <c r="E553" s="14"/>
      <c r="F553" s="13" t="str">
        <f t="shared" si="41"/>
        <v/>
      </c>
      <c r="G553" s="14"/>
      <c r="H553" s="13" t="str">
        <f t="shared" si="42"/>
        <v/>
      </c>
      <c r="I553" s="14"/>
      <c r="J553" s="13" t="str">
        <f t="shared" si="43"/>
        <v/>
      </c>
      <c r="K553" s="14"/>
      <c r="L553" t="str">
        <f t="shared" si="44"/>
        <v/>
      </c>
    </row>
    <row r="554" spans="1:12">
      <c r="A554" s="5">
        <v>553</v>
      </c>
      <c r="B554" s="6" t="s">
        <v>332</v>
      </c>
      <c r="C554" s="6" t="s">
        <v>339</v>
      </c>
      <c r="D554" s="4" t="str">
        <f t="shared" si="40"/>
        <v>膵充実性偽乳頭状腫瘍</v>
      </c>
      <c r="E554" s="14"/>
      <c r="F554" s="13" t="str">
        <f t="shared" si="41"/>
        <v/>
      </c>
      <c r="G554" s="14"/>
      <c r="H554" s="13" t="str">
        <f t="shared" si="42"/>
        <v/>
      </c>
      <c r="I554" s="14"/>
      <c r="J554" s="13" t="str">
        <f t="shared" si="43"/>
        <v/>
      </c>
      <c r="K554" s="14"/>
      <c r="L554" t="str">
        <f t="shared" si="44"/>
        <v/>
      </c>
    </row>
    <row r="555" spans="1:12" ht="18.600000000000001" thickBot="1">
      <c r="A555" s="11">
        <v>554</v>
      </c>
      <c r="B555" s="12" t="s">
        <v>332</v>
      </c>
      <c r="C555" s="12" t="s">
        <v>340</v>
      </c>
      <c r="D555" s="4" t="str">
        <f t="shared" si="40"/>
        <v>膵未分化癌（膵退形成癌）</v>
      </c>
      <c r="E555" s="12" t="s">
        <v>346</v>
      </c>
      <c r="F555" s="13" t="str">
        <f t="shared" si="41"/>
        <v>膵未分化癌（膵退形成癌）破骨細胞型巨細胞を伴う</v>
      </c>
      <c r="G555" s="17"/>
      <c r="H555" s="13" t="str">
        <f t="shared" si="42"/>
        <v/>
      </c>
      <c r="I555" s="17"/>
      <c r="J555" s="13" t="str">
        <f t="shared" si="43"/>
        <v/>
      </c>
      <c r="K555" s="17"/>
      <c r="L555" t="str">
        <f t="shared" si="44"/>
        <v/>
      </c>
    </row>
    <row r="556" spans="1:12">
      <c r="A556" s="3">
        <v>555</v>
      </c>
      <c r="B556" s="4" t="s">
        <v>28</v>
      </c>
      <c r="C556" s="4" t="s">
        <v>515</v>
      </c>
      <c r="D556" s="4" t="str">
        <f t="shared" si="40"/>
        <v>陰茎扁平上皮癌</v>
      </c>
      <c r="E556" s="4" t="s">
        <v>516</v>
      </c>
      <c r="F556" s="13" t="str">
        <f t="shared" si="41"/>
        <v>陰茎基底細胞様扁平上皮癌</v>
      </c>
      <c r="G556" s="13"/>
      <c r="H556" s="13" t="str">
        <f t="shared" si="42"/>
        <v/>
      </c>
      <c r="I556" s="13"/>
      <c r="J556" s="13" t="str">
        <f t="shared" si="43"/>
        <v/>
      </c>
      <c r="K556" s="13"/>
      <c r="L556" t="str">
        <f t="shared" si="44"/>
        <v/>
      </c>
    </row>
    <row r="557" spans="1:12">
      <c r="A557" s="5">
        <v>556</v>
      </c>
      <c r="B557" s="6" t="s">
        <v>28</v>
      </c>
      <c r="C557" s="6" t="s">
        <v>515</v>
      </c>
      <c r="D557" s="4" t="str">
        <f t="shared" si="40"/>
        <v>陰茎扁平上皮癌</v>
      </c>
      <c r="E557" s="6" t="s">
        <v>517</v>
      </c>
      <c r="F557" s="13" t="str">
        <f t="shared" si="41"/>
        <v>陰茎疣状扁平上皮癌</v>
      </c>
      <c r="G557" s="14"/>
      <c r="H557" s="13" t="str">
        <f t="shared" si="42"/>
        <v/>
      </c>
      <c r="I557" s="14"/>
      <c r="J557" s="13" t="str">
        <f t="shared" si="43"/>
        <v/>
      </c>
      <c r="K557" s="14"/>
      <c r="L557" t="str">
        <f t="shared" si="44"/>
        <v/>
      </c>
    </row>
    <row r="558" spans="1:12" ht="18.600000000000001" thickBot="1">
      <c r="A558" s="7">
        <v>557</v>
      </c>
      <c r="B558" s="8" t="s">
        <v>28</v>
      </c>
      <c r="C558" s="8" t="s">
        <v>515</v>
      </c>
      <c r="D558" s="4" t="str">
        <f t="shared" si="40"/>
        <v>陰茎扁平上皮癌</v>
      </c>
      <c r="E558" s="8" t="s">
        <v>518</v>
      </c>
      <c r="F558" s="13" t="str">
        <f t="shared" si="41"/>
        <v>陰茎疣状扁平上皮癌</v>
      </c>
      <c r="G558" s="15"/>
      <c r="H558" s="13" t="str">
        <f t="shared" si="42"/>
        <v/>
      </c>
      <c r="I558" s="15"/>
      <c r="J558" s="13" t="str">
        <f t="shared" si="43"/>
        <v/>
      </c>
      <c r="K558" s="15"/>
      <c r="L558" t="str">
        <f t="shared" si="44"/>
        <v/>
      </c>
    </row>
    <row r="559" spans="1:12">
      <c r="A559" s="9">
        <v>558</v>
      </c>
      <c r="B559" s="19" t="s">
        <v>29</v>
      </c>
      <c r="C559" s="10" t="s">
        <v>128</v>
      </c>
      <c r="D559" s="4" t="str">
        <f t="shared" si="40"/>
        <v>神経節芽腫</v>
      </c>
      <c r="E559" s="16"/>
      <c r="F559" s="13" t="str">
        <f t="shared" si="41"/>
        <v/>
      </c>
      <c r="G559" s="16"/>
      <c r="H559" s="13" t="str">
        <f t="shared" si="42"/>
        <v/>
      </c>
      <c r="I559" s="16"/>
      <c r="J559" s="13" t="str">
        <f t="shared" si="43"/>
        <v/>
      </c>
      <c r="K559" s="16"/>
      <c r="L559" t="str">
        <f t="shared" si="44"/>
        <v/>
      </c>
    </row>
    <row r="560" spans="1:12">
      <c r="A560" s="5">
        <v>559</v>
      </c>
      <c r="B560" s="18" t="s">
        <v>29</v>
      </c>
      <c r="C560" s="6" t="s">
        <v>129</v>
      </c>
      <c r="D560" s="4" t="str">
        <f t="shared" si="40"/>
        <v>神経節腫</v>
      </c>
      <c r="E560" s="14"/>
      <c r="F560" s="13" t="str">
        <f t="shared" si="41"/>
        <v/>
      </c>
      <c r="G560" s="14"/>
      <c r="H560" s="13" t="str">
        <f t="shared" si="42"/>
        <v/>
      </c>
      <c r="I560" s="14"/>
      <c r="J560" s="13" t="str">
        <f t="shared" si="43"/>
        <v/>
      </c>
      <c r="K560" s="14"/>
      <c r="L560" t="str">
        <f t="shared" si="44"/>
        <v/>
      </c>
    </row>
    <row r="561" spans="1:12">
      <c r="A561" s="5">
        <v>560</v>
      </c>
      <c r="B561" s="18" t="s">
        <v>29</v>
      </c>
      <c r="C561" s="6" t="s">
        <v>130</v>
      </c>
      <c r="D561" s="4" t="str">
        <f t="shared" si="40"/>
        <v>神経鞘腫</v>
      </c>
      <c r="E561" s="6" t="s">
        <v>132</v>
      </c>
      <c r="F561" s="13" t="str">
        <f t="shared" si="41"/>
        <v>悪性末梢神経鞘腫瘍</v>
      </c>
      <c r="G561" s="14"/>
      <c r="H561" s="13" t="str">
        <f t="shared" si="42"/>
        <v/>
      </c>
      <c r="I561" s="14"/>
      <c r="J561" s="13" t="str">
        <f t="shared" si="43"/>
        <v/>
      </c>
      <c r="K561" s="14"/>
      <c r="L561" t="str">
        <f t="shared" si="44"/>
        <v/>
      </c>
    </row>
    <row r="562" spans="1:12">
      <c r="A562" s="5">
        <v>561</v>
      </c>
      <c r="B562" s="18" t="s">
        <v>29</v>
      </c>
      <c r="C562" s="6" t="s">
        <v>130</v>
      </c>
      <c r="D562" s="4" t="str">
        <f t="shared" si="40"/>
        <v>神経鞘腫</v>
      </c>
      <c r="E562" s="6" t="s">
        <v>133</v>
      </c>
      <c r="F562" s="13" t="str">
        <f t="shared" si="41"/>
        <v>神経線維腫</v>
      </c>
      <c r="G562" s="14"/>
      <c r="H562" s="13" t="str">
        <f t="shared" si="42"/>
        <v/>
      </c>
      <c r="I562" s="14"/>
      <c r="J562" s="13" t="str">
        <f t="shared" si="43"/>
        <v/>
      </c>
      <c r="K562" s="14"/>
      <c r="L562" t="str">
        <f t="shared" si="44"/>
        <v/>
      </c>
    </row>
    <row r="563" spans="1:12">
      <c r="A563" s="5">
        <v>562</v>
      </c>
      <c r="B563" s="18" t="s">
        <v>29</v>
      </c>
      <c r="C563" s="6" t="s">
        <v>130</v>
      </c>
      <c r="D563" s="4" t="str">
        <f t="shared" si="40"/>
        <v>神経鞘腫</v>
      </c>
      <c r="E563" s="6" t="s">
        <v>134</v>
      </c>
      <c r="F563" s="13" t="str">
        <f t="shared" si="41"/>
        <v>神経鞘腫</v>
      </c>
      <c r="G563" s="6" t="s">
        <v>135</v>
      </c>
      <c r="H563" s="13" t="str">
        <f t="shared" si="42"/>
        <v>富細胞型神経鞘腫</v>
      </c>
      <c r="I563" s="14"/>
      <c r="J563" s="13" t="str">
        <f t="shared" si="43"/>
        <v/>
      </c>
      <c r="K563" s="14"/>
      <c r="L563" t="str">
        <f t="shared" si="44"/>
        <v/>
      </c>
    </row>
    <row r="564" spans="1:12">
      <c r="A564" s="5">
        <v>563</v>
      </c>
      <c r="B564" s="18" t="s">
        <v>29</v>
      </c>
      <c r="C564" s="6" t="s">
        <v>130</v>
      </c>
      <c r="D564" s="4" t="str">
        <f t="shared" si="40"/>
        <v>神経鞘腫</v>
      </c>
      <c r="E564" s="6" t="s">
        <v>134</v>
      </c>
      <c r="F564" s="13" t="str">
        <f t="shared" si="41"/>
        <v>神経鞘腫</v>
      </c>
      <c r="G564" s="6" t="s">
        <v>136</v>
      </c>
      <c r="H564" s="13" t="str">
        <f t="shared" si="42"/>
        <v>色素型神経鞘腫</v>
      </c>
      <c r="I564" s="14"/>
      <c r="J564" s="13" t="str">
        <f t="shared" si="43"/>
        <v/>
      </c>
      <c r="K564" s="14"/>
      <c r="L564" t="str">
        <f t="shared" si="44"/>
        <v/>
      </c>
    </row>
    <row r="565" spans="1:12" ht="18.600000000000001" thickBot="1">
      <c r="A565" s="11">
        <v>564</v>
      </c>
      <c r="B565" s="20" t="s">
        <v>29</v>
      </c>
      <c r="C565" s="12" t="s">
        <v>131</v>
      </c>
      <c r="D565" s="4" t="str">
        <f t="shared" si="40"/>
        <v>神経芽腫</v>
      </c>
      <c r="E565" s="17"/>
      <c r="F565" s="13" t="str">
        <f t="shared" si="41"/>
        <v/>
      </c>
      <c r="G565" s="17"/>
      <c r="H565" s="13" t="str">
        <f t="shared" si="42"/>
        <v/>
      </c>
      <c r="I565" s="17"/>
      <c r="J565" s="13" t="str">
        <f t="shared" si="43"/>
        <v/>
      </c>
      <c r="K565" s="17"/>
      <c r="L565" t="str">
        <f t="shared" si="44"/>
        <v/>
      </c>
    </row>
    <row r="566" spans="1:12">
      <c r="A566" s="3">
        <v>565</v>
      </c>
      <c r="B566" s="4" t="s">
        <v>30</v>
      </c>
      <c r="C566" s="4" t="s">
        <v>310</v>
      </c>
      <c r="D566" s="4" t="str">
        <f t="shared" si="40"/>
        <v>腹膜中皮腫</v>
      </c>
      <c r="E566" s="13"/>
      <c r="F566" s="13" t="str">
        <f t="shared" si="41"/>
        <v/>
      </c>
      <c r="G566" s="13"/>
      <c r="H566" s="13" t="str">
        <f t="shared" si="42"/>
        <v/>
      </c>
      <c r="I566" s="13"/>
      <c r="J566" s="13" t="str">
        <f t="shared" si="43"/>
        <v/>
      </c>
      <c r="K566" s="13"/>
      <c r="L566" t="str">
        <f t="shared" si="44"/>
        <v/>
      </c>
    </row>
    <row r="567" spans="1:12" ht="18.600000000000001" thickBot="1">
      <c r="A567" s="7">
        <v>566</v>
      </c>
      <c r="B567" s="8" t="s">
        <v>30</v>
      </c>
      <c r="C567" s="21" t="s">
        <v>311</v>
      </c>
      <c r="D567" s="4" t="str">
        <f t="shared" si="40"/>
        <v>腹膜漿液性癌</v>
      </c>
      <c r="E567" s="15"/>
      <c r="F567" s="13" t="str">
        <f t="shared" si="41"/>
        <v/>
      </c>
      <c r="G567" s="15"/>
      <c r="H567" s="13" t="str">
        <f t="shared" si="42"/>
        <v/>
      </c>
      <c r="I567" s="15"/>
      <c r="J567" s="13" t="str">
        <f t="shared" si="43"/>
        <v/>
      </c>
      <c r="K567" s="15"/>
      <c r="L567" t="str">
        <f t="shared" si="44"/>
        <v/>
      </c>
    </row>
    <row r="568" spans="1:12">
      <c r="A568" s="9">
        <v>567</v>
      </c>
      <c r="B568" s="10" t="s">
        <v>31</v>
      </c>
      <c r="C568" s="10" t="s">
        <v>217</v>
      </c>
      <c r="D568" s="4" t="str">
        <f t="shared" si="40"/>
        <v>胸膜中皮腫</v>
      </c>
      <c r="E568" s="10" t="s">
        <v>218</v>
      </c>
      <c r="F568" s="13" t="str">
        <f t="shared" si="41"/>
        <v>二相型胸膜中皮腫</v>
      </c>
      <c r="G568" s="16"/>
      <c r="H568" s="13" t="str">
        <f t="shared" si="42"/>
        <v/>
      </c>
      <c r="I568" s="16"/>
      <c r="J568" s="13" t="str">
        <f t="shared" si="43"/>
        <v/>
      </c>
      <c r="K568" s="16"/>
      <c r="L568" t="str">
        <f t="shared" si="44"/>
        <v/>
      </c>
    </row>
    <row r="569" spans="1:12">
      <c r="A569" s="5">
        <v>568</v>
      </c>
      <c r="B569" s="6" t="s">
        <v>31</v>
      </c>
      <c r="C569" s="4" t="s">
        <v>217</v>
      </c>
      <c r="D569" s="4" t="str">
        <f t="shared" si="40"/>
        <v>胸膜中皮腫</v>
      </c>
      <c r="E569" s="6" t="s">
        <v>219</v>
      </c>
      <c r="F569" s="13" t="str">
        <f t="shared" si="41"/>
        <v>上皮型胸膜中皮腫</v>
      </c>
      <c r="G569" s="14"/>
      <c r="H569" s="13" t="str">
        <f t="shared" si="42"/>
        <v/>
      </c>
      <c r="I569" s="14"/>
      <c r="J569" s="13" t="str">
        <f t="shared" si="43"/>
        <v/>
      </c>
      <c r="K569" s="14"/>
      <c r="L569" t="str">
        <f t="shared" si="44"/>
        <v/>
      </c>
    </row>
    <row r="570" spans="1:12" ht="18.600000000000001" thickBot="1">
      <c r="A570" s="11">
        <v>569</v>
      </c>
      <c r="B570" s="12" t="s">
        <v>31</v>
      </c>
      <c r="C570" s="4" t="s">
        <v>217</v>
      </c>
      <c r="D570" s="4" t="str">
        <f t="shared" si="40"/>
        <v>胸膜中皮腫</v>
      </c>
      <c r="E570" s="12" t="s">
        <v>220</v>
      </c>
      <c r="F570" s="13" t="str">
        <f t="shared" si="41"/>
        <v>肉腫型胸膜中皮腫</v>
      </c>
      <c r="G570" s="17"/>
      <c r="H570" s="13" t="str">
        <f t="shared" si="42"/>
        <v/>
      </c>
      <c r="I570" s="17"/>
      <c r="J570" s="13" t="str">
        <f t="shared" si="43"/>
        <v/>
      </c>
      <c r="K570" s="17"/>
      <c r="L570" t="str">
        <f t="shared" si="44"/>
        <v/>
      </c>
    </row>
    <row r="571" spans="1:12">
      <c r="A571" s="3">
        <v>570</v>
      </c>
      <c r="B571" s="4" t="s">
        <v>32</v>
      </c>
      <c r="C571" s="4" t="s">
        <v>500</v>
      </c>
      <c r="D571" s="4" t="str">
        <f t="shared" si="40"/>
        <v>前立腺腺癌</v>
      </c>
      <c r="E571" s="13"/>
      <c r="F571" s="13" t="str">
        <f t="shared" si="41"/>
        <v/>
      </c>
      <c r="G571" s="13"/>
      <c r="H571" s="13" t="str">
        <f t="shared" si="42"/>
        <v/>
      </c>
      <c r="I571" s="13"/>
      <c r="J571" s="13" t="str">
        <f t="shared" si="43"/>
        <v/>
      </c>
      <c r="K571" s="13"/>
      <c r="L571" t="str">
        <f t="shared" si="44"/>
        <v/>
      </c>
    </row>
    <row r="572" spans="1:12">
      <c r="A572" s="5">
        <v>571</v>
      </c>
      <c r="B572" s="6" t="s">
        <v>32</v>
      </c>
      <c r="C572" s="6" t="s">
        <v>501</v>
      </c>
      <c r="D572" s="4" t="str">
        <f t="shared" si="40"/>
        <v>前立腺神経内分泌腫瘍</v>
      </c>
      <c r="E572" s="14"/>
      <c r="F572" s="13" t="str">
        <f t="shared" si="41"/>
        <v/>
      </c>
      <c r="G572" s="14"/>
      <c r="H572" s="13" t="str">
        <f t="shared" si="42"/>
        <v/>
      </c>
      <c r="I572" s="14"/>
      <c r="J572" s="13" t="str">
        <f t="shared" si="43"/>
        <v/>
      </c>
      <c r="K572" s="14"/>
      <c r="L572" t="str">
        <f t="shared" si="44"/>
        <v/>
      </c>
    </row>
    <row r="573" spans="1:12">
      <c r="A573" s="5">
        <v>572</v>
      </c>
      <c r="B573" s="6" t="s">
        <v>32</v>
      </c>
      <c r="C573" s="6" t="s">
        <v>502</v>
      </c>
      <c r="D573" s="4" t="str">
        <f t="shared" si="40"/>
        <v>前立腺小細胞癌</v>
      </c>
      <c r="E573" s="14"/>
      <c r="F573" s="13" t="str">
        <f t="shared" si="41"/>
        <v/>
      </c>
      <c r="G573" s="14"/>
      <c r="H573" s="13" t="str">
        <f t="shared" si="42"/>
        <v/>
      </c>
      <c r="I573" s="14"/>
      <c r="J573" s="13" t="str">
        <f t="shared" si="43"/>
        <v/>
      </c>
      <c r="K573" s="14"/>
      <c r="L573" t="str">
        <f t="shared" si="44"/>
        <v/>
      </c>
    </row>
    <row r="574" spans="1:12" ht="18.600000000000001" thickBot="1">
      <c r="A574" s="7">
        <v>573</v>
      </c>
      <c r="B574" s="8" t="s">
        <v>32</v>
      </c>
      <c r="C574" s="8" t="s">
        <v>503</v>
      </c>
      <c r="D574" s="4" t="str">
        <f t="shared" si="40"/>
        <v>前立腺扁平上皮癌</v>
      </c>
      <c r="E574" s="15"/>
      <c r="F574" s="13" t="str">
        <f t="shared" si="41"/>
        <v/>
      </c>
      <c r="G574" s="15"/>
      <c r="H574" s="13" t="str">
        <f t="shared" si="42"/>
        <v/>
      </c>
      <c r="I574" s="15"/>
      <c r="J574" s="13" t="str">
        <f t="shared" si="43"/>
        <v/>
      </c>
      <c r="K574" s="15"/>
      <c r="L574" t="str">
        <f t="shared" si="44"/>
        <v/>
      </c>
    </row>
    <row r="575" spans="1:12">
      <c r="A575" s="9">
        <v>574</v>
      </c>
      <c r="B575" s="10" t="s">
        <v>33</v>
      </c>
      <c r="C575" s="10" t="s">
        <v>519</v>
      </c>
      <c r="D575" s="4" t="str">
        <f t="shared" si="40"/>
        <v>侵襲性指趾乳頭状腺がん</v>
      </c>
      <c r="E575" s="16"/>
      <c r="F575" s="13" t="str">
        <f t="shared" si="41"/>
        <v/>
      </c>
      <c r="G575" s="16"/>
      <c r="H575" s="13" t="str">
        <f t="shared" si="42"/>
        <v/>
      </c>
      <c r="I575" s="16"/>
      <c r="J575" s="13" t="str">
        <f t="shared" si="43"/>
        <v/>
      </c>
      <c r="K575" s="16"/>
      <c r="L575" t="str">
        <f t="shared" si="44"/>
        <v/>
      </c>
    </row>
    <row r="576" spans="1:12">
      <c r="A576" s="5">
        <v>575</v>
      </c>
      <c r="B576" s="6" t="s">
        <v>33</v>
      </c>
      <c r="C576" s="6" t="s">
        <v>520</v>
      </c>
      <c r="D576" s="4" t="str">
        <f t="shared" si="40"/>
        <v>異型性線維黄色腫</v>
      </c>
      <c r="E576" s="14"/>
      <c r="F576" s="13" t="str">
        <f t="shared" si="41"/>
        <v/>
      </c>
      <c r="G576" s="14"/>
      <c r="H576" s="13" t="str">
        <f t="shared" si="42"/>
        <v/>
      </c>
      <c r="I576" s="14"/>
      <c r="J576" s="13" t="str">
        <f t="shared" si="43"/>
        <v/>
      </c>
      <c r="K576" s="14"/>
      <c r="L576" t="str">
        <f t="shared" si="44"/>
        <v/>
      </c>
    </row>
    <row r="577" spans="1:12">
      <c r="A577" s="5">
        <v>576</v>
      </c>
      <c r="B577" s="6" t="s">
        <v>33</v>
      </c>
      <c r="C577" s="6" t="s">
        <v>521</v>
      </c>
      <c r="D577" s="4" t="str">
        <f t="shared" si="40"/>
        <v>異型性母斑</v>
      </c>
      <c r="E577" s="14"/>
      <c r="F577" s="13" t="str">
        <f t="shared" si="41"/>
        <v/>
      </c>
      <c r="G577" s="14"/>
      <c r="H577" s="13" t="str">
        <f t="shared" si="42"/>
        <v/>
      </c>
      <c r="I577" s="14"/>
      <c r="J577" s="13" t="str">
        <f t="shared" si="43"/>
        <v/>
      </c>
      <c r="K577" s="14"/>
      <c r="L577" t="str">
        <f t="shared" si="44"/>
        <v/>
      </c>
    </row>
    <row r="578" spans="1:12">
      <c r="A578" s="5">
        <v>577</v>
      </c>
      <c r="B578" s="6" t="s">
        <v>33</v>
      </c>
      <c r="C578" s="6" t="s">
        <v>522</v>
      </c>
      <c r="D578" s="4" t="str">
        <f t="shared" si="40"/>
        <v>基底細胞癌</v>
      </c>
      <c r="E578" s="14"/>
      <c r="F578" s="13" t="str">
        <f t="shared" si="41"/>
        <v/>
      </c>
      <c r="G578" s="14"/>
      <c r="H578" s="13" t="str">
        <f t="shared" si="42"/>
        <v/>
      </c>
      <c r="I578" s="14"/>
      <c r="J578" s="13" t="str">
        <f t="shared" si="43"/>
        <v/>
      </c>
      <c r="K578" s="14"/>
      <c r="L578" t="str">
        <f t="shared" si="44"/>
        <v/>
      </c>
    </row>
    <row r="579" spans="1:12">
      <c r="A579" s="5">
        <v>578</v>
      </c>
      <c r="B579" s="6" t="s">
        <v>33</v>
      </c>
      <c r="C579" s="6" t="s">
        <v>523</v>
      </c>
      <c r="D579" s="4" t="str">
        <f t="shared" ref="D579:D642" si="45">RIGHT(C579,LEN(C579)-FIND("_",C579))</f>
        <v>有棘細胞癌</v>
      </c>
      <c r="E579" s="14"/>
      <c r="F579" s="13" t="str">
        <f t="shared" ref="F579:F642" si="46">IF(E579="","",RIGHT(E579,LEN(E579)-FIND("_",E579)))</f>
        <v/>
      </c>
      <c r="G579" s="14"/>
      <c r="H579" s="13" t="str">
        <f t="shared" ref="H579:H642" si="47">IF(G579="","",RIGHT(G579,LEN(G579)-FIND("_",G579)))</f>
        <v/>
      </c>
      <c r="I579" s="14"/>
      <c r="J579" s="13" t="str">
        <f t="shared" ref="J579:J642" si="48">IF(I579="","",RIGHT(I579,LEN(I579)-FIND("_",I579)))</f>
        <v/>
      </c>
      <c r="K579" s="14"/>
      <c r="L579" t="str">
        <f t="shared" ref="L579:L642" si="49">IF(K579="","",RIGHT(K579,LEN(K579)-FIND("_",K579)))</f>
        <v/>
      </c>
    </row>
    <row r="580" spans="1:12">
      <c r="A580" s="5">
        <v>579</v>
      </c>
      <c r="B580" s="6" t="s">
        <v>33</v>
      </c>
      <c r="C580" s="6" t="s">
        <v>524</v>
      </c>
      <c r="D580" s="4" t="str">
        <f t="shared" si="45"/>
        <v>皮膚線維腫</v>
      </c>
      <c r="E580" s="14"/>
      <c r="F580" s="13" t="str">
        <f t="shared" si="46"/>
        <v/>
      </c>
      <c r="G580" s="14"/>
      <c r="H580" s="13" t="str">
        <f t="shared" si="47"/>
        <v/>
      </c>
      <c r="I580" s="14"/>
      <c r="J580" s="13" t="str">
        <f t="shared" si="48"/>
        <v/>
      </c>
      <c r="K580" s="14"/>
      <c r="L580" t="str">
        <f t="shared" si="49"/>
        <v/>
      </c>
    </row>
    <row r="581" spans="1:12">
      <c r="A581" s="5">
        <v>580</v>
      </c>
      <c r="B581" s="6" t="s">
        <v>33</v>
      </c>
      <c r="C581" s="6" t="s">
        <v>525</v>
      </c>
      <c r="D581" s="4" t="str">
        <f t="shared" si="45"/>
        <v>隆起性皮膚線維肉腫</v>
      </c>
      <c r="E581" s="14"/>
      <c r="F581" s="13" t="str">
        <f t="shared" si="46"/>
        <v/>
      </c>
      <c r="G581" s="14"/>
      <c r="H581" s="13" t="str">
        <f t="shared" si="47"/>
        <v/>
      </c>
      <c r="I581" s="14"/>
      <c r="J581" s="13" t="str">
        <f t="shared" si="48"/>
        <v/>
      </c>
      <c r="K581" s="14"/>
      <c r="L581" t="str">
        <f t="shared" si="49"/>
        <v/>
      </c>
    </row>
    <row r="582" spans="1:12">
      <c r="A582" s="5">
        <v>581</v>
      </c>
      <c r="B582" s="6" t="s">
        <v>33</v>
      </c>
      <c r="C582" s="6" t="s">
        <v>526</v>
      </c>
      <c r="D582" s="4" t="str">
        <f t="shared" si="45"/>
        <v>線維硬化性毛包上皮腫瘍</v>
      </c>
      <c r="E582" s="14"/>
      <c r="F582" s="13" t="str">
        <f t="shared" si="46"/>
        <v/>
      </c>
      <c r="G582" s="14"/>
      <c r="H582" s="13" t="str">
        <f t="shared" si="47"/>
        <v/>
      </c>
      <c r="I582" s="14"/>
      <c r="J582" s="13" t="str">
        <f t="shared" si="48"/>
        <v/>
      </c>
      <c r="K582" s="14"/>
      <c r="L582" t="str">
        <f t="shared" si="49"/>
        <v/>
      </c>
    </row>
    <row r="583" spans="1:12">
      <c r="A583" s="5">
        <v>582</v>
      </c>
      <c r="B583" s="6" t="s">
        <v>33</v>
      </c>
      <c r="C583" s="6" t="s">
        <v>527</v>
      </c>
      <c r="D583" s="4" t="str">
        <f t="shared" si="45"/>
        <v>内分泌性粘液産生性汗腺癌</v>
      </c>
      <c r="E583" s="14"/>
      <c r="F583" s="13" t="str">
        <f t="shared" si="46"/>
        <v/>
      </c>
      <c r="G583" s="14"/>
      <c r="H583" s="13" t="str">
        <f t="shared" si="47"/>
        <v/>
      </c>
      <c r="I583" s="14"/>
      <c r="J583" s="13" t="str">
        <f t="shared" si="48"/>
        <v/>
      </c>
      <c r="K583" s="14"/>
      <c r="L583" t="str">
        <f t="shared" si="49"/>
        <v/>
      </c>
    </row>
    <row r="584" spans="1:12">
      <c r="A584" s="5">
        <v>583</v>
      </c>
      <c r="B584" s="6" t="s">
        <v>33</v>
      </c>
      <c r="C584" s="6" t="s">
        <v>528</v>
      </c>
      <c r="D584" s="4" t="str">
        <f t="shared" si="45"/>
        <v>乳房外パジェット病</v>
      </c>
      <c r="E584" s="14"/>
      <c r="F584" s="13" t="str">
        <f t="shared" si="46"/>
        <v/>
      </c>
      <c r="G584" s="14"/>
      <c r="H584" s="13" t="str">
        <f t="shared" si="47"/>
        <v/>
      </c>
      <c r="I584" s="14"/>
      <c r="J584" s="13" t="str">
        <f t="shared" si="48"/>
        <v/>
      </c>
      <c r="K584" s="14"/>
      <c r="L584" t="str">
        <f t="shared" si="49"/>
        <v/>
      </c>
    </row>
    <row r="585" spans="1:12">
      <c r="A585" s="5">
        <v>584</v>
      </c>
      <c r="B585" s="6" t="s">
        <v>33</v>
      </c>
      <c r="C585" s="6" t="s">
        <v>529</v>
      </c>
      <c r="D585" s="4" t="str">
        <f t="shared" si="45"/>
        <v>悪性黒色腫</v>
      </c>
      <c r="E585" s="6" t="s">
        <v>541</v>
      </c>
      <c r="F585" s="13" t="str">
        <f t="shared" si="46"/>
        <v>先端黒色腫</v>
      </c>
      <c r="G585" s="14"/>
      <c r="H585" s="13" t="str">
        <f t="shared" si="47"/>
        <v/>
      </c>
      <c r="I585" s="14"/>
      <c r="J585" s="13" t="str">
        <f t="shared" si="48"/>
        <v/>
      </c>
      <c r="K585" s="14"/>
      <c r="L585" t="str">
        <f t="shared" si="49"/>
        <v/>
      </c>
    </row>
    <row r="586" spans="1:12">
      <c r="A586" s="5">
        <v>585</v>
      </c>
      <c r="B586" s="6" t="s">
        <v>33</v>
      </c>
      <c r="C586" s="6" t="s">
        <v>529</v>
      </c>
      <c r="D586" s="4" t="str">
        <f t="shared" si="45"/>
        <v>悪性黒色腫</v>
      </c>
      <c r="E586" s="6" t="s">
        <v>542</v>
      </c>
      <c r="F586" s="13" t="str">
        <f t="shared" si="46"/>
        <v>先天性母斑</v>
      </c>
      <c r="G586" s="14"/>
      <c r="H586" s="13" t="str">
        <f t="shared" si="47"/>
        <v/>
      </c>
      <c r="I586" s="14"/>
      <c r="J586" s="13" t="str">
        <f t="shared" si="48"/>
        <v/>
      </c>
      <c r="K586" s="14"/>
      <c r="L586" t="str">
        <f t="shared" si="49"/>
        <v/>
      </c>
    </row>
    <row r="587" spans="1:12">
      <c r="A587" s="5">
        <v>586</v>
      </c>
      <c r="B587" s="6" t="s">
        <v>33</v>
      </c>
      <c r="C587" s="6" t="s">
        <v>529</v>
      </c>
      <c r="D587" s="4" t="str">
        <f t="shared" si="45"/>
        <v>悪性黒色腫</v>
      </c>
      <c r="E587" s="6" t="s">
        <v>543</v>
      </c>
      <c r="F587" s="13" t="str">
        <f t="shared" si="46"/>
        <v>皮膚黒色腫</v>
      </c>
      <c r="G587" s="14"/>
      <c r="H587" s="13" t="str">
        <f t="shared" si="47"/>
        <v/>
      </c>
      <c r="I587" s="14"/>
      <c r="J587" s="13" t="str">
        <f t="shared" si="48"/>
        <v/>
      </c>
      <c r="K587" s="14"/>
      <c r="L587" t="str">
        <f t="shared" si="49"/>
        <v/>
      </c>
    </row>
    <row r="588" spans="1:12">
      <c r="A588" s="5">
        <v>587</v>
      </c>
      <c r="B588" s="6" t="s">
        <v>33</v>
      </c>
      <c r="C588" s="6" t="s">
        <v>529</v>
      </c>
      <c r="D588" s="4" t="str">
        <f t="shared" si="45"/>
        <v>悪性黒色腫</v>
      </c>
      <c r="E588" s="6" t="s">
        <v>544</v>
      </c>
      <c r="F588" s="13" t="str">
        <f t="shared" si="46"/>
        <v>線維形成性黒色腫</v>
      </c>
      <c r="G588" s="14"/>
      <c r="H588" s="13" t="str">
        <f t="shared" si="47"/>
        <v/>
      </c>
      <c r="I588" s="14"/>
      <c r="J588" s="13" t="str">
        <f t="shared" si="48"/>
        <v/>
      </c>
      <c r="K588" s="14"/>
      <c r="L588" t="str">
        <f t="shared" si="49"/>
        <v/>
      </c>
    </row>
    <row r="589" spans="1:12">
      <c r="A589" s="5">
        <v>588</v>
      </c>
      <c r="B589" s="6" t="s">
        <v>33</v>
      </c>
      <c r="C589" s="6" t="s">
        <v>529</v>
      </c>
      <c r="D589" s="4" t="str">
        <f t="shared" si="45"/>
        <v>悪性黒色腫</v>
      </c>
      <c r="E589" s="6" t="s">
        <v>545</v>
      </c>
      <c r="F589" s="13" t="str">
        <f t="shared" si="46"/>
        <v>悪性黒子黒色腫</v>
      </c>
      <c r="G589" s="14"/>
      <c r="H589" s="13" t="str">
        <f t="shared" si="47"/>
        <v/>
      </c>
      <c r="I589" s="14"/>
      <c r="J589" s="13" t="str">
        <f t="shared" si="48"/>
        <v/>
      </c>
      <c r="K589" s="14"/>
      <c r="L589" t="str">
        <f t="shared" si="49"/>
        <v/>
      </c>
    </row>
    <row r="590" spans="1:12">
      <c r="A590" s="5">
        <v>589</v>
      </c>
      <c r="B590" s="6" t="s">
        <v>33</v>
      </c>
      <c r="C590" s="6" t="s">
        <v>529</v>
      </c>
      <c r="D590" s="4" t="str">
        <f t="shared" si="45"/>
        <v>悪性黒色腫</v>
      </c>
      <c r="E590" s="6" t="s">
        <v>546</v>
      </c>
      <c r="F590" s="13" t="str">
        <f t="shared" si="46"/>
        <v>原発不明の黒色腫</v>
      </c>
      <c r="G590" s="14"/>
      <c r="H590" s="13" t="str">
        <f t="shared" si="47"/>
        <v/>
      </c>
      <c r="I590" s="14"/>
      <c r="J590" s="13" t="str">
        <f t="shared" si="48"/>
        <v/>
      </c>
      <c r="K590" s="14"/>
      <c r="L590" t="str">
        <f t="shared" si="49"/>
        <v/>
      </c>
    </row>
    <row r="591" spans="1:12">
      <c r="A591" s="5">
        <v>590</v>
      </c>
      <c r="B591" s="6" t="s">
        <v>33</v>
      </c>
      <c r="C591" s="6" t="s">
        <v>529</v>
      </c>
      <c r="D591" s="4" t="str">
        <f t="shared" si="45"/>
        <v>悪性黒色腫</v>
      </c>
      <c r="E591" s="6" t="s">
        <v>547</v>
      </c>
      <c r="F591" s="13" t="str">
        <f t="shared" si="46"/>
        <v>Spitz 母斑様黒色腫</v>
      </c>
      <c r="G591" s="14"/>
      <c r="H591" s="13" t="str">
        <f t="shared" si="47"/>
        <v/>
      </c>
      <c r="I591" s="14"/>
      <c r="J591" s="13" t="str">
        <f t="shared" si="48"/>
        <v/>
      </c>
      <c r="K591" s="14"/>
      <c r="L591" t="str">
        <f t="shared" si="49"/>
        <v/>
      </c>
    </row>
    <row r="592" spans="1:12">
      <c r="A592" s="5">
        <v>591</v>
      </c>
      <c r="B592" s="6" t="s">
        <v>33</v>
      </c>
      <c r="C592" s="6" t="s">
        <v>530</v>
      </c>
      <c r="D592" s="4" t="str">
        <f t="shared" si="45"/>
        <v>メルケル細胞癌</v>
      </c>
      <c r="E592" s="14"/>
      <c r="F592" s="13" t="str">
        <f t="shared" si="46"/>
        <v/>
      </c>
      <c r="G592" s="14"/>
      <c r="H592" s="13" t="str">
        <f t="shared" si="47"/>
        <v/>
      </c>
      <c r="I592" s="14"/>
      <c r="J592" s="13" t="str">
        <f t="shared" si="48"/>
        <v/>
      </c>
      <c r="K592" s="14"/>
      <c r="L592" t="str">
        <f t="shared" si="49"/>
        <v/>
      </c>
    </row>
    <row r="593" spans="1:12">
      <c r="A593" s="5">
        <v>592</v>
      </c>
      <c r="B593" s="6" t="s">
        <v>33</v>
      </c>
      <c r="C593" s="6" t="s">
        <v>531</v>
      </c>
      <c r="D593" s="4" t="str">
        <f t="shared" si="45"/>
        <v>微小嚢胞性付属器癌</v>
      </c>
      <c r="E593" s="14"/>
      <c r="F593" s="13" t="str">
        <f t="shared" si="46"/>
        <v/>
      </c>
      <c r="G593" s="14"/>
      <c r="H593" s="13" t="str">
        <f t="shared" si="47"/>
        <v/>
      </c>
      <c r="I593" s="14"/>
      <c r="J593" s="13" t="str">
        <f t="shared" si="48"/>
        <v/>
      </c>
      <c r="K593" s="14"/>
      <c r="L593" t="str">
        <f t="shared" si="49"/>
        <v/>
      </c>
    </row>
    <row r="594" spans="1:12">
      <c r="A594" s="5">
        <v>593</v>
      </c>
      <c r="B594" s="6" t="s">
        <v>33</v>
      </c>
      <c r="C594" s="6" t="s">
        <v>532</v>
      </c>
      <c r="D594" s="4" t="str">
        <f t="shared" si="45"/>
        <v>汗孔癌/らせん腺癌</v>
      </c>
      <c r="E594" s="14"/>
      <c r="F594" s="13" t="str">
        <f t="shared" si="46"/>
        <v/>
      </c>
      <c r="G594" s="14"/>
      <c r="H594" s="13" t="str">
        <f t="shared" si="47"/>
        <v/>
      </c>
      <c r="I594" s="14"/>
      <c r="J594" s="13" t="str">
        <f t="shared" si="48"/>
        <v/>
      </c>
      <c r="K594" s="14"/>
      <c r="L594" t="str">
        <f t="shared" si="49"/>
        <v/>
      </c>
    </row>
    <row r="595" spans="1:12">
      <c r="A595" s="5">
        <v>594</v>
      </c>
      <c r="B595" s="6" t="s">
        <v>33</v>
      </c>
      <c r="C595" s="6" t="s">
        <v>533</v>
      </c>
      <c r="D595" s="4" t="str">
        <f t="shared" si="45"/>
        <v>汗孔腫/先端汗腺腫</v>
      </c>
      <c r="E595" s="14"/>
      <c r="F595" s="13" t="str">
        <f t="shared" si="46"/>
        <v/>
      </c>
      <c r="G595" s="14"/>
      <c r="H595" s="13" t="str">
        <f t="shared" si="47"/>
        <v/>
      </c>
      <c r="I595" s="14"/>
      <c r="J595" s="13" t="str">
        <f t="shared" si="48"/>
        <v/>
      </c>
      <c r="K595" s="14"/>
      <c r="L595" t="str">
        <f t="shared" si="49"/>
        <v/>
      </c>
    </row>
    <row r="596" spans="1:12">
      <c r="A596" s="5">
        <v>595</v>
      </c>
      <c r="B596" s="6" t="s">
        <v>33</v>
      </c>
      <c r="C596" s="18" t="s">
        <v>534</v>
      </c>
      <c r="D596" s="4" t="str">
        <f t="shared" si="45"/>
        <v>晩発性皮膚ポルフィリン症</v>
      </c>
      <c r="E596" s="14"/>
      <c r="F596" s="13" t="str">
        <f t="shared" si="46"/>
        <v/>
      </c>
      <c r="G596" s="14"/>
      <c r="H596" s="13" t="str">
        <f t="shared" si="47"/>
        <v/>
      </c>
      <c r="I596" s="14"/>
      <c r="J596" s="13" t="str">
        <f t="shared" si="48"/>
        <v/>
      </c>
      <c r="K596" s="14"/>
      <c r="L596" t="str">
        <f t="shared" si="49"/>
        <v/>
      </c>
    </row>
    <row r="597" spans="1:12">
      <c r="A597" s="5">
        <v>596</v>
      </c>
      <c r="B597" s="6" t="s">
        <v>33</v>
      </c>
      <c r="C597" s="6" t="s">
        <v>535</v>
      </c>
      <c r="D597" s="4" t="str">
        <f t="shared" si="45"/>
        <v>増殖性外毛根鞘嚢腫</v>
      </c>
      <c r="E597" s="14"/>
      <c r="F597" s="13" t="str">
        <f t="shared" si="46"/>
        <v/>
      </c>
      <c r="G597" s="14"/>
      <c r="H597" s="13" t="str">
        <f t="shared" si="47"/>
        <v/>
      </c>
      <c r="I597" s="14"/>
      <c r="J597" s="13" t="str">
        <f t="shared" si="48"/>
        <v/>
      </c>
      <c r="K597" s="14"/>
      <c r="L597" t="str">
        <f t="shared" si="49"/>
        <v/>
      </c>
    </row>
    <row r="598" spans="1:12">
      <c r="A598" s="5">
        <v>597</v>
      </c>
      <c r="B598" s="6" t="s">
        <v>33</v>
      </c>
      <c r="C598" s="6" t="s">
        <v>536</v>
      </c>
      <c r="D598" s="4" t="str">
        <f t="shared" si="45"/>
        <v>皮脂腺癌</v>
      </c>
      <c r="E598" s="14"/>
      <c r="F598" s="13" t="str">
        <f t="shared" si="46"/>
        <v/>
      </c>
      <c r="G598" s="14"/>
      <c r="H598" s="13" t="str">
        <f t="shared" si="47"/>
        <v/>
      </c>
      <c r="I598" s="14"/>
      <c r="J598" s="13" t="str">
        <f t="shared" si="48"/>
        <v/>
      </c>
      <c r="K598" s="14"/>
      <c r="L598" t="str">
        <f t="shared" si="49"/>
        <v/>
      </c>
    </row>
    <row r="599" spans="1:12">
      <c r="A599" s="5">
        <v>598</v>
      </c>
      <c r="B599" s="6" t="s">
        <v>33</v>
      </c>
      <c r="C599" s="18" t="s">
        <v>537</v>
      </c>
      <c r="D599" s="4" t="str">
        <f t="shared" si="45"/>
        <v>皮膚付属器癌</v>
      </c>
      <c r="E599" s="14"/>
      <c r="F599" s="13" t="str">
        <f t="shared" si="46"/>
        <v/>
      </c>
      <c r="G599" s="14"/>
      <c r="H599" s="13" t="str">
        <f t="shared" si="47"/>
        <v/>
      </c>
      <c r="I599" s="14"/>
      <c r="J599" s="13" t="str">
        <f t="shared" si="48"/>
        <v/>
      </c>
      <c r="K599" s="14"/>
      <c r="L599" t="str">
        <f t="shared" si="49"/>
        <v/>
      </c>
    </row>
    <row r="600" spans="1:12">
      <c r="A600" s="5">
        <v>599</v>
      </c>
      <c r="B600" s="6" t="s">
        <v>33</v>
      </c>
      <c r="C600" s="6" t="s">
        <v>538</v>
      </c>
      <c r="D600" s="4" t="str">
        <f t="shared" si="45"/>
        <v>汗腺腫瘍/らせん腺種</v>
      </c>
      <c r="E600" s="14"/>
      <c r="F600" s="13" t="str">
        <f t="shared" si="46"/>
        <v/>
      </c>
      <c r="G600" s="14"/>
      <c r="H600" s="13" t="str">
        <f t="shared" si="47"/>
        <v/>
      </c>
      <c r="I600" s="14"/>
      <c r="J600" s="13" t="str">
        <f t="shared" si="48"/>
        <v/>
      </c>
      <c r="K600" s="14"/>
      <c r="L600" t="str">
        <f t="shared" si="49"/>
        <v/>
      </c>
    </row>
    <row r="601" spans="1:12">
      <c r="A601" s="5">
        <v>600</v>
      </c>
      <c r="B601" s="6" t="s">
        <v>33</v>
      </c>
      <c r="C601" s="6" t="s">
        <v>539</v>
      </c>
      <c r="D601" s="4" t="str">
        <f t="shared" si="45"/>
        <v>汗腺腺癌</v>
      </c>
      <c r="E601" s="14"/>
      <c r="F601" s="13" t="str">
        <f t="shared" si="46"/>
        <v/>
      </c>
      <c r="G601" s="14"/>
      <c r="H601" s="13" t="str">
        <f t="shared" si="47"/>
        <v/>
      </c>
      <c r="I601" s="14"/>
      <c r="J601" s="13" t="str">
        <f t="shared" si="48"/>
        <v/>
      </c>
      <c r="K601" s="14"/>
      <c r="L601" t="str">
        <f t="shared" si="49"/>
        <v/>
      </c>
    </row>
    <row r="602" spans="1:12" ht="18.600000000000001" thickBot="1">
      <c r="A602" s="11">
        <v>601</v>
      </c>
      <c r="B602" s="12" t="s">
        <v>33</v>
      </c>
      <c r="C602" s="12" t="s">
        <v>540</v>
      </c>
      <c r="D602" s="4" t="str">
        <f t="shared" si="45"/>
        <v>汗腺癌/アポクリン・エクリン癌</v>
      </c>
      <c r="E602" s="17"/>
      <c r="F602" s="13" t="str">
        <f t="shared" si="46"/>
        <v/>
      </c>
      <c r="G602" s="17"/>
      <c r="H602" s="13" t="str">
        <f t="shared" si="47"/>
        <v/>
      </c>
      <c r="I602" s="17"/>
      <c r="J602" s="13" t="str">
        <f t="shared" si="48"/>
        <v/>
      </c>
      <c r="K602" s="17"/>
      <c r="L602" t="str">
        <f t="shared" si="49"/>
        <v/>
      </c>
    </row>
    <row r="603" spans="1:12">
      <c r="A603" s="3">
        <v>602</v>
      </c>
      <c r="B603" s="4" t="s">
        <v>34</v>
      </c>
      <c r="C603" s="4" t="s">
        <v>548</v>
      </c>
      <c r="D603" s="4" t="str">
        <f t="shared" si="45"/>
        <v>侵襲性血管粘液腫</v>
      </c>
      <c r="E603" s="13"/>
      <c r="F603" s="13" t="str">
        <f t="shared" si="46"/>
        <v/>
      </c>
      <c r="G603" s="13"/>
      <c r="H603" s="13" t="str">
        <f t="shared" si="47"/>
        <v/>
      </c>
      <c r="I603" s="13"/>
      <c r="J603" s="13" t="str">
        <f t="shared" si="48"/>
        <v/>
      </c>
      <c r="K603" s="13"/>
      <c r="L603" t="str">
        <f t="shared" si="49"/>
        <v/>
      </c>
    </row>
    <row r="604" spans="1:12">
      <c r="A604" s="5">
        <v>603</v>
      </c>
      <c r="B604" s="6" t="s">
        <v>34</v>
      </c>
      <c r="C604" s="26" t="s">
        <v>549</v>
      </c>
      <c r="D604" s="4" t="str">
        <f t="shared" si="45"/>
        <v>胞巣状軟部肉腫</v>
      </c>
      <c r="E604" s="14"/>
      <c r="F604" s="13" t="str">
        <f t="shared" si="46"/>
        <v/>
      </c>
      <c r="G604" s="14"/>
      <c r="H604" s="13" t="str">
        <f t="shared" si="47"/>
        <v/>
      </c>
      <c r="I604" s="14"/>
      <c r="J604" s="13" t="str">
        <f t="shared" si="48"/>
        <v/>
      </c>
      <c r="K604" s="14"/>
      <c r="L604" t="str">
        <f t="shared" si="49"/>
        <v/>
      </c>
    </row>
    <row r="605" spans="1:12">
      <c r="A605" s="5">
        <v>604</v>
      </c>
      <c r="B605" s="6" t="s">
        <v>34</v>
      </c>
      <c r="C605" s="6" t="s">
        <v>550</v>
      </c>
      <c r="D605" s="4" t="str">
        <f t="shared" si="45"/>
        <v>類血管腫型線維性組織球腫</v>
      </c>
      <c r="E605" s="14"/>
      <c r="F605" s="13" t="str">
        <f t="shared" si="46"/>
        <v/>
      </c>
      <c r="G605" s="14"/>
      <c r="H605" s="13" t="str">
        <f t="shared" si="47"/>
        <v/>
      </c>
      <c r="I605" s="14"/>
      <c r="J605" s="13" t="str">
        <f t="shared" si="48"/>
        <v/>
      </c>
      <c r="K605" s="14"/>
      <c r="L605" t="str">
        <f t="shared" si="49"/>
        <v/>
      </c>
    </row>
    <row r="606" spans="1:12">
      <c r="A606" s="5">
        <v>605</v>
      </c>
      <c r="B606" s="6" t="s">
        <v>34</v>
      </c>
      <c r="C606" s="6" t="s">
        <v>551</v>
      </c>
      <c r="D606" s="4" t="str">
        <f t="shared" si="45"/>
        <v>血管肉腫</v>
      </c>
      <c r="E606" s="14"/>
      <c r="F606" s="13" t="str">
        <f t="shared" si="46"/>
        <v/>
      </c>
      <c r="G606" s="14"/>
      <c r="H606" s="13" t="str">
        <f t="shared" si="47"/>
        <v/>
      </c>
      <c r="I606" s="14"/>
      <c r="J606" s="13" t="str">
        <f t="shared" si="48"/>
        <v/>
      </c>
      <c r="K606" s="14"/>
      <c r="L606" t="str">
        <f t="shared" si="49"/>
        <v/>
      </c>
    </row>
    <row r="607" spans="1:12">
      <c r="A607" s="5">
        <v>606</v>
      </c>
      <c r="B607" s="6" t="s">
        <v>34</v>
      </c>
      <c r="C607" s="6" t="s">
        <v>552</v>
      </c>
      <c r="D607" s="4" t="str">
        <f t="shared" si="45"/>
        <v>異型脂肪腫様腫瘍</v>
      </c>
      <c r="E607" s="14"/>
      <c r="F607" s="13" t="str">
        <f t="shared" si="46"/>
        <v/>
      </c>
      <c r="G607" s="14"/>
      <c r="H607" s="13" t="str">
        <f t="shared" si="47"/>
        <v/>
      </c>
      <c r="I607" s="14"/>
      <c r="J607" s="13" t="str">
        <f t="shared" si="48"/>
        <v/>
      </c>
      <c r="K607" s="14"/>
      <c r="L607" t="str">
        <f t="shared" si="49"/>
        <v/>
      </c>
    </row>
    <row r="608" spans="1:12">
      <c r="A608" s="5">
        <v>607</v>
      </c>
      <c r="B608" s="6" t="s">
        <v>34</v>
      </c>
      <c r="C608" s="6" t="s">
        <v>553</v>
      </c>
      <c r="D608" s="4" t="str">
        <f t="shared" si="45"/>
        <v>明細胞肉腫</v>
      </c>
      <c r="E608" s="14"/>
      <c r="F608" s="13" t="str">
        <f t="shared" si="46"/>
        <v/>
      </c>
      <c r="G608" s="14"/>
      <c r="H608" s="13" t="str">
        <f t="shared" si="47"/>
        <v/>
      </c>
      <c r="I608" s="14"/>
      <c r="J608" s="13" t="str">
        <f t="shared" si="48"/>
        <v/>
      </c>
      <c r="K608" s="14"/>
      <c r="L608" t="str">
        <f t="shared" si="49"/>
        <v/>
      </c>
    </row>
    <row r="609" spans="1:12">
      <c r="A609" s="5">
        <v>608</v>
      </c>
      <c r="B609" s="6" t="s">
        <v>34</v>
      </c>
      <c r="C609" s="6" t="s">
        <v>554</v>
      </c>
      <c r="D609" s="4" t="str">
        <f t="shared" si="45"/>
        <v>樹状細胞肉腫</v>
      </c>
      <c r="E609" s="6" t="s">
        <v>589</v>
      </c>
      <c r="F609" s="13" t="str">
        <f t="shared" si="46"/>
        <v>組織球性樹状細胞肉腫</v>
      </c>
      <c r="G609" s="14"/>
      <c r="H609" s="13" t="str">
        <f t="shared" si="47"/>
        <v/>
      </c>
      <c r="I609" s="14"/>
      <c r="J609" s="13" t="str">
        <f t="shared" si="48"/>
        <v/>
      </c>
      <c r="K609" s="14"/>
      <c r="L609" t="str">
        <f t="shared" si="49"/>
        <v/>
      </c>
    </row>
    <row r="610" spans="1:12">
      <c r="A610" s="5">
        <v>609</v>
      </c>
      <c r="B610" s="6" t="s">
        <v>34</v>
      </c>
      <c r="C610" s="6" t="s">
        <v>555</v>
      </c>
      <c r="D610" s="4" t="str">
        <f t="shared" si="45"/>
        <v>デスモイド/侵襲性線維腫症</v>
      </c>
      <c r="E610" s="14"/>
      <c r="F610" s="13" t="str">
        <f t="shared" si="46"/>
        <v/>
      </c>
      <c r="G610" s="14"/>
      <c r="H610" s="13" t="str">
        <f t="shared" si="47"/>
        <v/>
      </c>
      <c r="I610" s="14"/>
      <c r="J610" s="13" t="str">
        <f t="shared" si="48"/>
        <v/>
      </c>
      <c r="K610" s="14"/>
      <c r="L610" t="str">
        <f t="shared" si="49"/>
        <v/>
      </c>
    </row>
    <row r="611" spans="1:12">
      <c r="A611" s="5">
        <v>610</v>
      </c>
      <c r="B611" s="6" t="s">
        <v>34</v>
      </c>
      <c r="C611" s="6" t="s">
        <v>556</v>
      </c>
      <c r="D611" s="4" t="str">
        <f t="shared" si="45"/>
        <v>線維形成性小円形細胞腫瘍</v>
      </c>
      <c r="E611" s="14"/>
      <c r="F611" s="13" t="str">
        <f t="shared" si="46"/>
        <v/>
      </c>
      <c r="G611" s="14"/>
      <c r="H611" s="13" t="str">
        <f t="shared" si="47"/>
        <v/>
      </c>
      <c r="I611" s="14"/>
      <c r="J611" s="13" t="str">
        <f t="shared" si="48"/>
        <v/>
      </c>
      <c r="K611" s="14"/>
      <c r="L611" t="str">
        <f t="shared" si="49"/>
        <v/>
      </c>
    </row>
    <row r="612" spans="1:12">
      <c r="A612" s="5">
        <v>611</v>
      </c>
      <c r="B612" s="6" t="s">
        <v>34</v>
      </c>
      <c r="C612" s="6" t="s">
        <v>557</v>
      </c>
      <c r="D612" s="4" t="str">
        <f t="shared" si="45"/>
        <v>類上皮血管内皮腫</v>
      </c>
      <c r="E612" s="14"/>
      <c r="F612" s="13" t="str">
        <f t="shared" si="46"/>
        <v/>
      </c>
      <c r="G612" s="14"/>
      <c r="H612" s="13" t="str">
        <f t="shared" si="47"/>
        <v/>
      </c>
      <c r="I612" s="14"/>
      <c r="J612" s="13" t="str">
        <f t="shared" si="48"/>
        <v/>
      </c>
      <c r="K612" s="14"/>
      <c r="L612" t="str">
        <f t="shared" si="49"/>
        <v/>
      </c>
    </row>
    <row r="613" spans="1:12">
      <c r="A613" s="5">
        <v>612</v>
      </c>
      <c r="B613" s="6" t="s">
        <v>34</v>
      </c>
      <c r="C613" s="6" t="s">
        <v>558</v>
      </c>
      <c r="D613" s="4" t="str">
        <f t="shared" si="45"/>
        <v>類上皮肉腫</v>
      </c>
      <c r="E613" s="6" t="s">
        <v>590</v>
      </c>
      <c r="F613" s="13" t="str">
        <f t="shared" si="46"/>
        <v>近位型類上皮肉腫</v>
      </c>
      <c r="G613" s="14"/>
      <c r="H613" s="13" t="str">
        <f t="shared" si="47"/>
        <v/>
      </c>
      <c r="I613" s="14"/>
      <c r="J613" s="13" t="str">
        <f t="shared" si="48"/>
        <v/>
      </c>
      <c r="K613" s="14"/>
      <c r="L613" t="str">
        <f t="shared" si="49"/>
        <v/>
      </c>
    </row>
    <row r="614" spans="1:12">
      <c r="A614" s="5">
        <v>613</v>
      </c>
      <c r="B614" s="6" t="s">
        <v>34</v>
      </c>
      <c r="C614" s="6" t="s">
        <v>559</v>
      </c>
      <c r="D614" s="4" t="str">
        <f t="shared" si="45"/>
        <v>骨外性ユーイング肉腫</v>
      </c>
      <c r="E614" s="14"/>
      <c r="F614" s="13" t="str">
        <f t="shared" si="46"/>
        <v/>
      </c>
      <c r="G614" s="14"/>
      <c r="H614" s="13" t="str">
        <f t="shared" si="47"/>
        <v/>
      </c>
      <c r="I614" s="14"/>
      <c r="J614" s="13" t="str">
        <f t="shared" si="48"/>
        <v/>
      </c>
      <c r="K614" s="14"/>
      <c r="L614" t="str">
        <f t="shared" si="49"/>
        <v/>
      </c>
    </row>
    <row r="615" spans="1:12">
      <c r="A615" s="5">
        <v>614</v>
      </c>
      <c r="B615" s="6" t="s">
        <v>34</v>
      </c>
      <c r="C615" s="6" t="s">
        <v>560</v>
      </c>
      <c r="D615" s="4" t="str">
        <f t="shared" si="45"/>
        <v>線維肉腫</v>
      </c>
      <c r="E615" s="6" t="s">
        <v>591</v>
      </c>
      <c r="F615" s="13" t="str">
        <f t="shared" si="46"/>
        <v>硬化性類上皮線維肉腫</v>
      </c>
      <c r="G615" s="14"/>
      <c r="H615" s="13" t="str">
        <f t="shared" si="47"/>
        <v/>
      </c>
      <c r="I615" s="14"/>
      <c r="J615" s="13" t="str">
        <f t="shared" si="48"/>
        <v/>
      </c>
      <c r="K615" s="14"/>
      <c r="L615" t="str">
        <f t="shared" si="49"/>
        <v/>
      </c>
    </row>
    <row r="616" spans="1:12">
      <c r="A616" s="5">
        <v>615</v>
      </c>
      <c r="B616" s="6" t="s">
        <v>34</v>
      </c>
      <c r="C616" s="6" t="s">
        <v>561</v>
      </c>
      <c r="D616" s="4" t="str">
        <f t="shared" si="45"/>
        <v>消化管間質腫瘍</v>
      </c>
      <c r="E616" s="14"/>
      <c r="F616" s="13" t="str">
        <f t="shared" si="46"/>
        <v/>
      </c>
      <c r="G616" s="14"/>
      <c r="H616" s="13" t="str">
        <f t="shared" si="47"/>
        <v/>
      </c>
      <c r="I616" s="14"/>
      <c r="J616" s="13" t="str">
        <f t="shared" si="48"/>
        <v/>
      </c>
      <c r="K616" s="14"/>
      <c r="L616" t="str">
        <f t="shared" si="49"/>
        <v/>
      </c>
    </row>
    <row r="617" spans="1:12">
      <c r="A617" s="5">
        <v>616</v>
      </c>
      <c r="B617" s="6" t="s">
        <v>34</v>
      </c>
      <c r="C617" s="6" t="s">
        <v>562</v>
      </c>
      <c r="D617" s="4" t="str">
        <f t="shared" si="45"/>
        <v>悪性グロムス腫瘍</v>
      </c>
      <c r="E617" s="14"/>
      <c r="F617" s="13" t="str">
        <f t="shared" si="46"/>
        <v/>
      </c>
      <c r="G617" s="14"/>
      <c r="H617" s="13" t="str">
        <f t="shared" si="47"/>
        <v/>
      </c>
      <c r="I617" s="14"/>
      <c r="J617" s="13" t="str">
        <f t="shared" si="48"/>
        <v/>
      </c>
      <c r="K617" s="14"/>
      <c r="L617" t="str">
        <f t="shared" si="49"/>
        <v/>
      </c>
    </row>
    <row r="618" spans="1:12">
      <c r="A618" s="5">
        <v>617</v>
      </c>
      <c r="B618" s="6" t="s">
        <v>34</v>
      </c>
      <c r="C618" s="6" t="s">
        <v>563</v>
      </c>
      <c r="D618" s="4" t="str">
        <f t="shared" si="45"/>
        <v>血管腫</v>
      </c>
      <c r="E618" s="14"/>
      <c r="F618" s="13" t="str">
        <f t="shared" si="46"/>
        <v/>
      </c>
      <c r="G618" s="14"/>
      <c r="H618" s="13" t="str">
        <f t="shared" si="47"/>
        <v/>
      </c>
      <c r="I618" s="14"/>
      <c r="J618" s="13" t="str">
        <f t="shared" si="48"/>
        <v/>
      </c>
      <c r="K618" s="14"/>
      <c r="L618" t="str">
        <f t="shared" si="49"/>
        <v/>
      </c>
    </row>
    <row r="619" spans="1:12">
      <c r="A619" s="5">
        <v>618</v>
      </c>
      <c r="B619" s="6" t="s">
        <v>34</v>
      </c>
      <c r="C619" s="6" t="s">
        <v>564</v>
      </c>
      <c r="D619" s="4" t="str">
        <f t="shared" si="45"/>
        <v>乳児型線維肉腫</v>
      </c>
      <c r="E619" s="14"/>
      <c r="F619" s="13" t="str">
        <f t="shared" si="46"/>
        <v/>
      </c>
      <c r="G619" s="14"/>
      <c r="H619" s="13" t="str">
        <f t="shared" si="47"/>
        <v/>
      </c>
      <c r="I619" s="14"/>
      <c r="J619" s="13" t="str">
        <f t="shared" si="48"/>
        <v/>
      </c>
      <c r="K619" s="14"/>
      <c r="L619" t="str">
        <f t="shared" si="49"/>
        <v/>
      </c>
    </row>
    <row r="620" spans="1:12">
      <c r="A620" s="5">
        <v>619</v>
      </c>
      <c r="B620" s="6" t="s">
        <v>34</v>
      </c>
      <c r="C620" s="6" t="s">
        <v>565</v>
      </c>
      <c r="D620" s="4" t="str">
        <f t="shared" si="45"/>
        <v>炎症性筋線維芽細胞腫瘍</v>
      </c>
      <c r="E620" s="14"/>
      <c r="F620" s="13" t="str">
        <f t="shared" si="46"/>
        <v/>
      </c>
      <c r="G620" s="14"/>
      <c r="H620" s="13" t="str">
        <f t="shared" si="47"/>
        <v/>
      </c>
      <c r="I620" s="14"/>
      <c r="J620" s="13" t="str">
        <f t="shared" si="48"/>
        <v/>
      </c>
      <c r="K620" s="14"/>
      <c r="L620" t="str">
        <f t="shared" si="49"/>
        <v/>
      </c>
    </row>
    <row r="621" spans="1:12">
      <c r="A621" s="5">
        <v>620</v>
      </c>
      <c r="B621" s="6" t="s">
        <v>34</v>
      </c>
      <c r="C621" s="6" t="s">
        <v>566</v>
      </c>
      <c r="D621" s="4" t="str">
        <f t="shared" si="45"/>
        <v>血管内膜肉腫</v>
      </c>
      <c r="E621" s="14"/>
      <c r="F621" s="13" t="str">
        <f t="shared" si="46"/>
        <v/>
      </c>
      <c r="G621" s="14"/>
      <c r="H621" s="13" t="str">
        <f t="shared" si="47"/>
        <v/>
      </c>
      <c r="I621" s="14"/>
      <c r="J621" s="13" t="str">
        <f t="shared" si="48"/>
        <v/>
      </c>
      <c r="K621" s="14"/>
      <c r="L621" t="str">
        <f t="shared" si="49"/>
        <v/>
      </c>
    </row>
    <row r="622" spans="1:12">
      <c r="A622" s="5">
        <v>621</v>
      </c>
      <c r="B622" s="6" t="s">
        <v>34</v>
      </c>
      <c r="C622" s="6" t="s">
        <v>567</v>
      </c>
      <c r="D622" s="4" t="str">
        <f t="shared" si="45"/>
        <v>平滑筋腫</v>
      </c>
      <c r="E622" s="14"/>
      <c r="F622" s="13" t="str">
        <f t="shared" si="46"/>
        <v/>
      </c>
      <c r="G622" s="14"/>
      <c r="H622" s="13" t="str">
        <f t="shared" si="47"/>
        <v/>
      </c>
      <c r="I622" s="14"/>
      <c r="J622" s="13" t="str">
        <f t="shared" si="48"/>
        <v/>
      </c>
      <c r="K622" s="14"/>
      <c r="L622" t="str">
        <f t="shared" si="49"/>
        <v/>
      </c>
    </row>
    <row r="623" spans="1:12">
      <c r="A623" s="5">
        <v>622</v>
      </c>
      <c r="B623" s="6" t="s">
        <v>34</v>
      </c>
      <c r="C623" s="6" t="s">
        <v>568</v>
      </c>
      <c r="D623" s="4" t="str">
        <f t="shared" si="45"/>
        <v>平滑筋肉腫</v>
      </c>
      <c r="E623" s="14"/>
      <c r="F623" s="13" t="str">
        <f t="shared" si="46"/>
        <v/>
      </c>
      <c r="G623" s="14"/>
      <c r="H623" s="13" t="str">
        <f t="shared" si="47"/>
        <v/>
      </c>
      <c r="I623" s="14"/>
      <c r="J623" s="13" t="str">
        <f t="shared" si="48"/>
        <v/>
      </c>
      <c r="K623" s="14"/>
      <c r="L623" t="str">
        <f t="shared" si="49"/>
        <v/>
      </c>
    </row>
    <row r="624" spans="1:12">
      <c r="A624" s="5">
        <v>623</v>
      </c>
      <c r="B624" s="6" t="s">
        <v>34</v>
      </c>
      <c r="C624" s="6" t="s">
        <v>569</v>
      </c>
      <c r="D624" s="4" t="str">
        <f t="shared" si="45"/>
        <v>脂肪肉腫</v>
      </c>
      <c r="E624" s="6" t="s">
        <v>592</v>
      </c>
      <c r="F624" s="13" t="str">
        <f t="shared" si="46"/>
        <v>脱分化型脂肪肉腫</v>
      </c>
      <c r="G624" s="14"/>
      <c r="H624" s="13" t="str">
        <f t="shared" si="47"/>
        <v/>
      </c>
      <c r="I624" s="14"/>
      <c r="J624" s="13" t="str">
        <f t="shared" si="48"/>
        <v/>
      </c>
      <c r="K624" s="14"/>
      <c r="L624" t="str">
        <f t="shared" si="49"/>
        <v/>
      </c>
    </row>
    <row r="625" spans="1:12">
      <c r="A625" s="5">
        <v>624</v>
      </c>
      <c r="B625" s="6" t="s">
        <v>34</v>
      </c>
      <c r="C625" s="6" t="s">
        <v>569</v>
      </c>
      <c r="D625" s="4" t="str">
        <f t="shared" si="45"/>
        <v>脂肪肉腫</v>
      </c>
      <c r="E625" s="6" t="s">
        <v>593</v>
      </c>
      <c r="F625" s="13" t="str">
        <f t="shared" si="46"/>
        <v>粘液型/円形細胞型脂肪肉腫</v>
      </c>
      <c r="G625" s="14"/>
      <c r="H625" s="13" t="str">
        <f t="shared" si="47"/>
        <v/>
      </c>
      <c r="I625" s="14"/>
      <c r="J625" s="13" t="str">
        <f t="shared" si="48"/>
        <v/>
      </c>
      <c r="K625" s="14"/>
      <c r="L625" t="str">
        <f t="shared" si="49"/>
        <v/>
      </c>
    </row>
    <row r="626" spans="1:12">
      <c r="A626" s="5">
        <v>625</v>
      </c>
      <c r="B626" s="6" t="s">
        <v>34</v>
      </c>
      <c r="C626" s="6" t="s">
        <v>569</v>
      </c>
      <c r="D626" s="4" t="str">
        <f t="shared" si="45"/>
        <v>脂肪肉腫</v>
      </c>
      <c r="E626" s="6" t="s">
        <v>594</v>
      </c>
      <c r="F626" s="13" t="str">
        <f t="shared" si="46"/>
        <v>多形型脂肪肉腫</v>
      </c>
      <c r="G626" s="14"/>
      <c r="H626" s="13" t="str">
        <f t="shared" si="47"/>
        <v/>
      </c>
      <c r="I626" s="14"/>
      <c r="J626" s="13" t="str">
        <f t="shared" si="48"/>
        <v/>
      </c>
      <c r="K626" s="14"/>
      <c r="L626" t="str">
        <f t="shared" si="49"/>
        <v/>
      </c>
    </row>
    <row r="627" spans="1:12">
      <c r="A627" s="5">
        <v>626</v>
      </c>
      <c r="B627" s="6" t="s">
        <v>34</v>
      </c>
      <c r="C627" s="6" t="s">
        <v>569</v>
      </c>
      <c r="D627" s="4" t="str">
        <f t="shared" si="45"/>
        <v>脂肪肉腫</v>
      </c>
      <c r="E627" s="6" t="s">
        <v>595</v>
      </c>
      <c r="F627" s="13" t="str">
        <f t="shared" si="46"/>
        <v>高分化型脂肪肉腫</v>
      </c>
      <c r="G627" s="14"/>
      <c r="H627" s="13" t="str">
        <f t="shared" si="47"/>
        <v/>
      </c>
      <c r="I627" s="14"/>
      <c r="J627" s="13" t="str">
        <f t="shared" si="48"/>
        <v/>
      </c>
      <c r="K627" s="14"/>
      <c r="L627" t="str">
        <f t="shared" si="49"/>
        <v/>
      </c>
    </row>
    <row r="628" spans="1:12">
      <c r="A628" s="5">
        <v>627</v>
      </c>
      <c r="B628" s="6" t="s">
        <v>34</v>
      </c>
      <c r="C628" s="6" t="s">
        <v>570</v>
      </c>
      <c r="D628" s="4" t="str">
        <f t="shared" si="45"/>
        <v>低悪性度線維粘液肉腫</v>
      </c>
      <c r="E628" s="14"/>
      <c r="F628" s="13" t="str">
        <f t="shared" si="46"/>
        <v/>
      </c>
      <c r="G628" s="14"/>
      <c r="H628" s="13" t="str">
        <f t="shared" si="47"/>
        <v/>
      </c>
      <c r="I628" s="14"/>
      <c r="J628" s="13" t="str">
        <f t="shared" si="48"/>
        <v/>
      </c>
      <c r="K628" s="14"/>
      <c r="L628" t="str">
        <f t="shared" si="49"/>
        <v/>
      </c>
    </row>
    <row r="629" spans="1:12">
      <c r="A629" s="5">
        <v>628</v>
      </c>
      <c r="B629" s="6" t="s">
        <v>34</v>
      </c>
      <c r="C629" s="6" t="s">
        <v>571</v>
      </c>
      <c r="D629" s="4" t="str">
        <f t="shared" si="45"/>
        <v>悪性グロムス腫瘍</v>
      </c>
      <c r="E629" s="14"/>
      <c r="F629" s="13" t="str">
        <f t="shared" si="46"/>
        <v/>
      </c>
      <c r="G629" s="14"/>
      <c r="H629" s="13" t="str">
        <f t="shared" si="47"/>
        <v/>
      </c>
      <c r="I629" s="14"/>
      <c r="J629" s="13" t="str">
        <f t="shared" si="48"/>
        <v/>
      </c>
      <c r="K629" s="14"/>
      <c r="L629" t="str">
        <f t="shared" si="49"/>
        <v/>
      </c>
    </row>
    <row r="630" spans="1:12">
      <c r="A630" s="5">
        <v>629</v>
      </c>
      <c r="B630" s="6" t="s">
        <v>34</v>
      </c>
      <c r="C630" s="6" t="s">
        <v>572</v>
      </c>
      <c r="D630" s="4" t="str">
        <f t="shared" si="45"/>
        <v>筋線維腫</v>
      </c>
      <c r="E630" s="14"/>
      <c r="F630" s="13" t="str">
        <f t="shared" si="46"/>
        <v/>
      </c>
      <c r="G630" s="14"/>
      <c r="H630" s="13" t="str">
        <f t="shared" si="47"/>
        <v/>
      </c>
      <c r="I630" s="14"/>
      <c r="J630" s="13" t="str">
        <f t="shared" si="48"/>
        <v/>
      </c>
      <c r="K630" s="14"/>
      <c r="L630" t="str">
        <f t="shared" si="49"/>
        <v/>
      </c>
    </row>
    <row r="631" spans="1:12">
      <c r="A631" s="5">
        <v>630</v>
      </c>
      <c r="B631" s="6" t="s">
        <v>34</v>
      </c>
      <c r="C631" s="6" t="s">
        <v>573</v>
      </c>
      <c r="D631" s="4" t="str">
        <f t="shared" si="45"/>
        <v>筋線維腫症</v>
      </c>
      <c r="E631" s="14"/>
      <c r="F631" s="13" t="str">
        <f t="shared" si="46"/>
        <v/>
      </c>
      <c r="G631" s="14"/>
      <c r="H631" s="13" t="str">
        <f t="shared" si="47"/>
        <v/>
      </c>
      <c r="I631" s="14"/>
      <c r="J631" s="13" t="str">
        <f t="shared" si="48"/>
        <v/>
      </c>
      <c r="K631" s="14"/>
      <c r="L631" t="str">
        <f t="shared" si="49"/>
        <v/>
      </c>
    </row>
    <row r="632" spans="1:12">
      <c r="A632" s="5">
        <v>631</v>
      </c>
      <c r="B632" s="6" t="s">
        <v>34</v>
      </c>
      <c r="C632" s="6" t="s">
        <v>574</v>
      </c>
      <c r="D632" s="4" t="str">
        <f t="shared" si="45"/>
        <v>筋周皮腫</v>
      </c>
      <c r="E632" s="14"/>
      <c r="F632" s="13" t="str">
        <f t="shared" si="46"/>
        <v/>
      </c>
      <c r="G632" s="14"/>
      <c r="H632" s="13" t="str">
        <f t="shared" si="47"/>
        <v/>
      </c>
      <c r="I632" s="14"/>
      <c r="J632" s="13" t="str">
        <f t="shared" si="48"/>
        <v/>
      </c>
      <c r="K632" s="14"/>
      <c r="L632" t="str">
        <f t="shared" si="49"/>
        <v/>
      </c>
    </row>
    <row r="633" spans="1:12">
      <c r="A633" s="5">
        <v>632</v>
      </c>
      <c r="B633" s="6" t="s">
        <v>34</v>
      </c>
      <c r="C633" s="6" t="s">
        <v>575</v>
      </c>
      <c r="D633" s="4" t="str">
        <f t="shared" si="45"/>
        <v>粘液線維肉腫</v>
      </c>
      <c r="E633" s="14"/>
      <c r="F633" s="13" t="str">
        <f t="shared" si="46"/>
        <v/>
      </c>
      <c r="G633" s="14"/>
      <c r="H633" s="13" t="str">
        <f t="shared" si="47"/>
        <v/>
      </c>
      <c r="I633" s="14"/>
      <c r="J633" s="13" t="str">
        <f t="shared" si="48"/>
        <v/>
      </c>
      <c r="K633" s="14"/>
      <c r="L633" t="str">
        <f t="shared" si="49"/>
        <v/>
      </c>
    </row>
    <row r="634" spans="1:12">
      <c r="A634" s="5">
        <v>633</v>
      </c>
      <c r="B634" s="6" t="s">
        <v>34</v>
      </c>
      <c r="C634" s="6" t="s">
        <v>576</v>
      </c>
      <c r="D634" s="4" t="str">
        <f t="shared" si="45"/>
        <v>粘液腫</v>
      </c>
      <c r="E634" s="6" t="s">
        <v>596</v>
      </c>
      <c r="F634" s="13" t="str">
        <f t="shared" si="46"/>
        <v>骨化性線維粘液性腫瘍</v>
      </c>
      <c r="G634" s="14"/>
      <c r="H634" s="13" t="str">
        <f t="shared" si="47"/>
        <v/>
      </c>
      <c r="I634" s="14"/>
      <c r="J634" s="13" t="str">
        <f t="shared" si="48"/>
        <v/>
      </c>
      <c r="K634" s="14"/>
      <c r="L634" t="str">
        <f t="shared" si="49"/>
        <v/>
      </c>
    </row>
    <row r="635" spans="1:12">
      <c r="A635" s="5">
        <v>634</v>
      </c>
      <c r="B635" s="6" t="s">
        <v>34</v>
      </c>
      <c r="C635" s="6" t="s">
        <v>577</v>
      </c>
      <c r="D635" s="4" t="str">
        <f t="shared" si="45"/>
        <v>傍神経節腫 パラガングリオーマ</v>
      </c>
      <c r="E635" s="14"/>
      <c r="F635" s="13" t="str">
        <f t="shared" si="46"/>
        <v/>
      </c>
      <c r="G635" s="14"/>
      <c r="H635" s="13" t="str">
        <f t="shared" si="47"/>
        <v/>
      </c>
      <c r="I635" s="14"/>
      <c r="J635" s="13" t="str">
        <f t="shared" si="48"/>
        <v/>
      </c>
      <c r="K635" s="14"/>
      <c r="L635" t="str">
        <f t="shared" si="49"/>
        <v/>
      </c>
    </row>
    <row r="636" spans="1:12">
      <c r="A636" s="5">
        <v>635</v>
      </c>
      <c r="B636" s="6" t="s">
        <v>34</v>
      </c>
      <c r="C636" s="6" t="s">
        <v>578</v>
      </c>
      <c r="D636" s="4" t="str">
        <f t="shared" si="45"/>
        <v>血管周囲性類上皮細胞性腫瘍</v>
      </c>
      <c r="E636" s="14"/>
      <c r="F636" s="13" t="str">
        <f t="shared" si="46"/>
        <v/>
      </c>
      <c r="G636" s="14"/>
      <c r="H636" s="13" t="str">
        <f t="shared" si="47"/>
        <v/>
      </c>
      <c r="I636" s="14"/>
      <c r="J636" s="13" t="str">
        <f t="shared" si="48"/>
        <v/>
      </c>
      <c r="K636" s="14"/>
      <c r="L636" t="str">
        <f t="shared" si="49"/>
        <v/>
      </c>
    </row>
    <row r="637" spans="1:12">
      <c r="A637" s="5">
        <v>636</v>
      </c>
      <c r="B637" s="6" t="s">
        <v>34</v>
      </c>
      <c r="C637" s="6" t="s">
        <v>579</v>
      </c>
      <c r="D637" s="4" t="str">
        <f t="shared" si="45"/>
        <v>偽筋原性血管内皮腫</v>
      </c>
      <c r="E637" s="14"/>
      <c r="F637" s="13" t="str">
        <f t="shared" si="46"/>
        <v/>
      </c>
      <c r="G637" s="14"/>
      <c r="H637" s="13" t="str">
        <f t="shared" si="47"/>
        <v/>
      </c>
      <c r="I637" s="14"/>
      <c r="J637" s="13" t="str">
        <f t="shared" si="48"/>
        <v/>
      </c>
      <c r="K637" s="14"/>
      <c r="L637" t="str">
        <f t="shared" si="49"/>
        <v/>
      </c>
    </row>
    <row r="638" spans="1:12">
      <c r="A638" s="5">
        <v>637</v>
      </c>
      <c r="B638" s="6" t="s">
        <v>34</v>
      </c>
      <c r="C638" s="6" t="s">
        <v>580</v>
      </c>
      <c r="D638" s="4" t="str">
        <f t="shared" si="45"/>
        <v>放射線誘発肉腫</v>
      </c>
      <c r="E638" s="14"/>
      <c r="F638" s="13" t="str">
        <f t="shared" si="46"/>
        <v/>
      </c>
      <c r="G638" s="14"/>
      <c r="H638" s="13" t="str">
        <f t="shared" si="47"/>
        <v/>
      </c>
      <c r="I638" s="14"/>
      <c r="J638" s="13" t="str">
        <f t="shared" si="48"/>
        <v/>
      </c>
      <c r="K638" s="14"/>
      <c r="L638" t="str">
        <f t="shared" si="49"/>
        <v/>
      </c>
    </row>
    <row r="639" spans="1:12">
      <c r="A639" s="5">
        <v>638</v>
      </c>
      <c r="B639" s="6" t="s">
        <v>34</v>
      </c>
      <c r="C639" s="6" t="s">
        <v>581</v>
      </c>
      <c r="D639" s="4" t="str">
        <f t="shared" si="45"/>
        <v>横紋筋肉腫</v>
      </c>
      <c r="E639" s="6" t="s">
        <v>597</v>
      </c>
      <c r="F639" s="13" t="str">
        <f t="shared" si="46"/>
        <v>胞巣型横紋筋肉腫</v>
      </c>
      <c r="G639" s="14"/>
      <c r="H639" s="13" t="str">
        <f t="shared" si="47"/>
        <v/>
      </c>
      <c r="I639" s="14"/>
      <c r="J639" s="13" t="str">
        <f t="shared" si="48"/>
        <v/>
      </c>
      <c r="K639" s="14"/>
      <c r="L639" t="str">
        <f t="shared" si="49"/>
        <v/>
      </c>
    </row>
    <row r="640" spans="1:12">
      <c r="A640" s="5">
        <v>639</v>
      </c>
      <c r="B640" s="6" t="s">
        <v>34</v>
      </c>
      <c r="C640" s="6" t="s">
        <v>581</v>
      </c>
      <c r="D640" s="4" t="str">
        <f t="shared" si="45"/>
        <v>横紋筋肉腫</v>
      </c>
      <c r="E640" s="6" t="s">
        <v>598</v>
      </c>
      <c r="F640" s="13" t="str">
        <f t="shared" si="46"/>
        <v>胎児型横紋筋肉腫</v>
      </c>
      <c r="G640" s="14"/>
      <c r="H640" s="13" t="str">
        <f t="shared" si="47"/>
        <v/>
      </c>
      <c r="I640" s="14"/>
      <c r="J640" s="13" t="str">
        <f t="shared" si="48"/>
        <v/>
      </c>
      <c r="K640" s="14"/>
      <c r="L640" t="str">
        <f t="shared" si="49"/>
        <v/>
      </c>
    </row>
    <row r="641" spans="1:12">
      <c r="A641" s="5">
        <v>640</v>
      </c>
      <c r="B641" s="6" t="s">
        <v>34</v>
      </c>
      <c r="C641" s="6" t="s">
        <v>581</v>
      </c>
      <c r="D641" s="4" t="str">
        <f t="shared" si="45"/>
        <v>横紋筋肉腫</v>
      </c>
      <c r="E641" s="6" t="s">
        <v>599</v>
      </c>
      <c r="F641" s="13" t="str">
        <f t="shared" si="46"/>
        <v>多形型横紋筋肉腫</v>
      </c>
      <c r="G641" s="14"/>
      <c r="H641" s="13" t="str">
        <f t="shared" si="47"/>
        <v/>
      </c>
      <c r="I641" s="14"/>
      <c r="J641" s="13" t="str">
        <f t="shared" si="48"/>
        <v/>
      </c>
      <c r="K641" s="14"/>
      <c r="L641" t="str">
        <f t="shared" si="49"/>
        <v/>
      </c>
    </row>
    <row r="642" spans="1:12">
      <c r="A642" s="5">
        <v>641</v>
      </c>
      <c r="B642" s="6" t="s">
        <v>34</v>
      </c>
      <c r="C642" s="6" t="s">
        <v>581</v>
      </c>
      <c r="D642" s="4" t="str">
        <f t="shared" si="45"/>
        <v>横紋筋肉腫</v>
      </c>
      <c r="E642" s="6" t="s">
        <v>600</v>
      </c>
      <c r="F642" s="13" t="str">
        <f t="shared" si="46"/>
        <v>紡錘形細胞型横紋筋肉腫</v>
      </c>
      <c r="G642" s="14"/>
      <c r="H642" s="13" t="str">
        <f t="shared" si="47"/>
        <v/>
      </c>
      <c r="I642" s="14"/>
      <c r="J642" s="13" t="str">
        <f t="shared" si="48"/>
        <v/>
      </c>
      <c r="K642" s="14"/>
      <c r="L642" t="str">
        <f t="shared" si="49"/>
        <v/>
      </c>
    </row>
    <row r="643" spans="1:12">
      <c r="A643" s="5">
        <v>642</v>
      </c>
      <c r="B643" s="6" t="s">
        <v>34</v>
      </c>
      <c r="C643" s="6" t="s">
        <v>581</v>
      </c>
      <c r="D643" s="4" t="str">
        <f t="shared" ref="D643:D706" si="50">RIGHT(C643,LEN(C643)-FIND("_",C643))</f>
        <v>横紋筋肉腫</v>
      </c>
      <c r="E643" s="6" t="s">
        <v>601</v>
      </c>
      <c r="F643" s="13" t="str">
        <f t="shared" ref="F643:F706" si="51">IF(E643="","",RIGHT(E643,LEN(E643)-FIND("_",E643)))</f>
        <v>紡錘形細胞型/硬化型横紋筋肉腫</v>
      </c>
      <c r="G643" s="14"/>
      <c r="H643" s="13" t="str">
        <f t="shared" ref="H643:H706" si="52">IF(G643="","",RIGHT(G643,LEN(G643)-FIND("_",G643)))</f>
        <v/>
      </c>
      <c r="I643" s="14"/>
      <c r="J643" s="13" t="str">
        <f t="shared" ref="J643:J706" si="53">IF(I643="","",RIGHT(I643,LEN(I643)-FIND("_",I643)))</f>
        <v/>
      </c>
      <c r="K643" s="14"/>
      <c r="L643" t="str">
        <f t="shared" ref="L643:L706" si="54">IF(K643="","",RIGHT(K643,LEN(K643)-FIND("_",K643)))</f>
        <v/>
      </c>
    </row>
    <row r="644" spans="1:12">
      <c r="A644" s="5">
        <v>643</v>
      </c>
      <c r="B644" s="6" t="s">
        <v>34</v>
      </c>
      <c r="C644" s="6" t="s">
        <v>582</v>
      </c>
      <c r="D644" s="4" t="str">
        <f t="shared" si="50"/>
        <v>円形細胞肉腫、特定不能</v>
      </c>
      <c r="E644" s="14"/>
      <c r="F644" s="13" t="str">
        <f t="shared" si="51"/>
        <v/>
      </c>
      <c r="G644" s="14"/>
      <c r="H644" s="13" t="str">
        <f t="shared" si="52"/>
        <v/>
      </c>
      <c r="I644" s="14"/>
      <c r="J644" s="13" t="str">
        <f t="shared" si="53"/>
        <v/>
      </c>
      <c r="K644" s="14"/>
      <c r="L644" t="str">
        <f t="shared" si="54"/>
        <v/>
      </c>
    </row>
    <row r="645" spans="1:12">
      <c r="A645" s="5">
        <v>644</v>
      </c>
      <c r="B645" s="6" t="s">
        <v>34</v>
      </c>
      <c r="C645" s="6" t="s">
        <v>583</v>
      </c>
      <c r="D645" s="4" t="str">
        <f t="shared" si="50"/>
        <v>肉腫、特定不能</v>
      </c>
      <c r="E645" s="14"/>
      <c r="F645" s="13" t="str">
        <f t="shared" si="51"/>
        <v/>
      </c>
      <c r="G645" s="14"/>
      <c r="H645" s="13" t="str">
        <f t="shared" si="52"/>
        <v/>
      </c>
      <c r="I645" s="14"/>
      <c r="J645" s="13" t="str">
        <f t="shared" si="53"/>
        <v/>
      </c>
      <c r="K645" s="14"/>
      <c r="L645" t="str">
        <f t="shared" si="54"/>
        <v/>
      </c>
    </row>
    <row r="646" spans="1:12">
      <c r="A646" s="5">
        <v>645</v>
      </c>
      <c r="B646" s="6" t="s">
        <v>34</v>
      </c>
      <c r="C646" s="6" t="s">
        <v>584</v>
      </c>
      <c r="D646" s="4" t="str">
        <f t="shared" si="50"/>
        <v>軟部の筋上皮癌</v>
      </c>
      <c r="E646" s="14"/>
      <c r="F646" s="13" t="str">
        <f t="shared" si="51"/>
        <v/>
      </c>
      <c r="G646" s="14"/>
      <c r="H646" s="13" t="str">
        <f t="shared" si="52"/>
        <v/>
      </c>
      <c r="I646" s="14"/>
      <c r="J646" s="13" t="str">
        <f t="shared" si="53"/>
        <v/>
      </c>
      <c r="K646" s="14"/>
      <c r="L646" t="str">
        <f t="shared" si="54"/>
        <v/>
      </c>
    </row>
    <row r="647" spans="1:12">
      <c r="A647" s="5">
        <v>646</v>
      </c>
      <c r="B647" s="6" t="s">
        <v>34</v>
      </c>
      <c r="C647" s="6" t="s">
        <v>585</v>
      </c>
      <c r="D647" s="4" t="str">
        <f t="shared" si="50"/>
        <v>孤立性線維性腫瘍/血管周皮種</v>
      </c>
      <c r="E647" s="14"/>
      <c r="F647" s="13" t="str">
        <f t="shared" si="51"/>
        <v/>
      </c>
      <c r="G647" s="14"/>
      <c r="H647" s="13" t="str">
        <f t="shared" si="52"/>
        <v/>
      </c>
      <c r="I647" s="14"/>
      <c r="J647" s="13" t="str">
        <f t="shared" si="53"/>
        <v/>
      </c>
      <c r="K647" s="14"/>
      <c r="L647" t="str">
        <f t="shared" si="54"/>
        <v/>
      </c>
    </row>
    <row r="648" spans="1:12">
      <c r="A648" s="5">
        <v>647</v>
      </c>
      <c r="B648" s="6" t="s">
        <v>34</v>
      </c>
      <c r="C648" s="6" t="s">
        <v>586</v>
      </c>
      <c r="D648" s="4" t="str">
        <f t="shared" si="50"/>
        <v>滑膜肉腫</v>
      </c>
      <c r="E648" s="14"/>
      <c r="F648" s="13" t="str">
        <f t="shared" si="51"/>
        <v/>
      </c>
      <c r="G648" s="14"/>
      <c r="H648" s="13" t="str">
        <f t="shared" si="52"/>
        <v/>
      </c>
      <c r="I648" s="14"/>
      <c r="J648" s="13" t="str">
        <f t="shared" si="53"/>
        <v/>
      </c>
      <c r="K648" s="14"/>
      <c r="L648" t="str">
        <f t="shared" si="54"/>
        <v/>
      </c>
    </row>
    <row r="649" spans="1:12">
      <c r="A649" s="5">
        <v>648</v>
      </c>
      <c r="B649" s="6" t="s">
        <v>34</v>
      </c>
      <c r="C649" s="6" t="s">
        <v>587</v>
      </c>
      <c r="D649" s="4" t="str">
        <f t="shared" si="50"/>
        <v>びまん型腱滑膜巨細胞腫</v>
      </c>
      <c r="E649" s="14"/>
      <c r="F649" s="13" t="str">
        <f t="shared" si="51"/>
        <v/>
      </c>
      <c r="G649" s="14"/>
      <c r="H649" s="13" t="str">
        <f t="shared" si="52"/>
        <v/>
      </c>
      <c r="I649" s="14"/>
      <c r="J649" s="13" t="str">
        <f t="shared" si="53"/>
        <v/>
      </c>
      <c r="K649" s="14"/>
      <c r="L649" t="str">
        <f t="shared" si="54"/>
        <v/>
      </c>
    </row>
    <row r="650" spans="1:12" ht="18.600000000000001" thickBot="1">
      <c r="A650" s="7">
        <v>649</v>
      </c>
      <c r="B650" s="8" t="s">
        <v>34</v>
      </c>
      <c r="C650" s="8" t="s">
        <v>588</v>
      </c>
      <c r="D650" s="4" t="str">
        <f t="shared" si="50"/>
        <v>未分化多形肉腫/悪性線維性組織球腫/高悪性度紡錐細胞肉腫</v>
      </c>
      <c r="E650" s="15"/>
      <c r="F650" s="13" t="str">
        <f t="shared" si="51"/>
        <v/>
      </c>
      <c r="G650" s="15"/>
      <c r="H650" s="13" t="str">
        <f t="shared" si="52"/>
        <v/>
      </c>
      <c r="I650" s="15"/>
      <c r="J650" s="13" t="str">
        <f t="shared" si="53"/>
        <v/>
      </c>
      <c r="K650" s="15"/>
      <c r="L650" t="str">
        <f t="shared" si="54"/>
        <v/>
      </c>
    </row>
    <row r="651" spans="1:12">
      <c r="A651" s="9">
        <v>650</v>
      </c>
      <c r="B651" s="10" t="s">
        <v>35</v>
      </c>
      <c r="C651" s="10" t="s">
        <v>504</v>
      </c>
      <c r="D651" s="4" t="str">
        <f t="shared" si="50"/>
        <v>非セミノーマ胚細胞腫瘍</v>
      </c>
      <c r="E651" s="10" t="s">
        <v>509</v>
      </c>
      <c r="F651" s="13" t="str">
        <f t="shared" si="51"/>
        <v>絨毛癌</v>
      </c>
      <c r="G651" s="16"/>
      <c r="H651" s="13" t="str">
        <f t="shared" si="52"/>
        <v/>
      </c>
      <c r="I651" s="16"/>
      <c r="J651" s="13" t="str">
        <f t="shared" si="53"/>
        <v/>
      </c>
      <c r="K651" s="16"/>
      <c r="L651" t="str">
        <f t="shared" si="54"/>
        <v/>
      </c>
    </row>
    <row r="652" spans="1:12">
      <c r="A652" s="5">
        <v>651</v>
      </c>
      <c r="B652" s="6" t="s">
        <v>35</v>
      </c>
      <c r="C652" s="6" t="s">
        <v>504</v>
      </c>
      <c r="D652" s="4" t="str">
        <f t="shared" si="50"/>
        <v>非セミノーマ胚細胞腫瘍</v>
      </c>
      <c r="E652" s="6" t="s">
        <v>510</v>
      </c>
      <c r="F652" s="13" t="str">
        <f t="shared" si="51"/>
        <v>胎児性癌</v>
      </c>
      <c r="G652" s="14"/>
      <c r="H652" s="13" t="str">
        <f t="shared" si="52"/>
        <v/>
      </c>
      <c r="I652" s="14"/>
      <c r="J652" s="13" t="str">
        <f t="shared" si="53"/>
        <v/>
      </c>
      <c r="K652" s="14"/>
      <c r="L652" t="str">
        <f t="shared" si="54"/>
        <v/>
      </c>
    </row>
    <row r="653" spans="1:12">
      <c r="A653" s="5">
        <v>652</v>
      </c>
      <c r="B653" s="6" t="s">
        <v>35</v>
      </c>
      <c r="C653" s="6" t="s">
        <v>504</v>
      </c>
      <c r="D653" s="4" t="str">
        <f t="shared" si="50"/>
        <v>非セミノーマ胚細胞腫瘍</v>
      </c>
      <c r="E653" s="6" t="s">
        <v>514</v>
      </c>
      <c r="F653" s="13" t="str">
        <f t="shared" si="51"/>
        <v>体細胞系の悪性成分を伴う胚細胞性腫瘍</v>
      </c>
      <c r="G653" s="14"/>
      <c r="H653" s="13" t="str">
        <f t="shared" si="52"/>
        <v/>
      </c>
      <c r="I653" s="14"/>
      <c r="J653" s="13" t="str">
        <f t="shared" si="53"/>
        <v/>
      </c>
      <c r="K653" s="14"/>
      <c r="L653" t="str">
        <f t="shared" si="54"/>
        <v/>
      </c>
    </row>
    <row r="654" spans="1:12">
      <c r="A654" s="5">
        <v>653</v>
      </c>
      <c r="B654" s="6" t="s">
        <v>35</v>
      </c>
      <c r="C654" s="6" t="s">
        <v>504</v>
      </c>
      <c r="D654" s="4" t="str">
        <f t="shared" si="50"/>
        <v>非セミノーマ胚細胞腫瘍</v>
      </c>
      <c r="E654" s="6" t="s">
        <v>511</v>
      </c>
      <c r="F654" s="13" t="str">
        <f t="shared" si="51"/>
        <v>混合性胚細胞腫瘍</v>
      </c>
      <c r="G654" s="14"/>
      <c r="H654" s="13" t="str">
        <f t="shared" si="52"/>
        <v/>
      </c>
      <c r="I654" s="14"/>
      <c r="J654" s="13" t="str">
        <f t="shared" si="53"/>
        <v/>
      </c>
      <c r="K654" s="14"/>
      <c r="L654" t="str">
        <f t="shared" si="54"/>
        <v/>
      </c>
    </row>
    <row r="655" spans="1:12">
      <c r="A655" s="5">
        <v>654</v>
      </c>
      <c r="B655" s="6" t="s">
        <v>35</v>
      </c>
      <c r="C655" s="6" t="s">
        <v>504</v>
      </c>
      <c r="D655" s="4" t="str">
        <f t="shared" si="50"/>
        <v>非セミノーマ胚細胞腫瘍</v>
      </c>
      <c r="E655" s="6" t="s">
        <v>512</v>
      </c>
      <c r="F655" s="13" t="str">
        <f t="shared" si="51"/>
        <v>精巣奇形腫</v>
      </c>
      <c r="G655" s="14"/>
      <c r="H655" s="13" t="str">
        <f t="shared" si="52"/>
        <v/>
      </c>
      <c r="I655" s="14"/>
      <c r="J655" s="13" t="str">
        <f t="shared" si="53"/>
        <v/>
      </c>
      <c r="K655" s="14"/>
      <c r="L655" t="str">
        <f t="shared" si="54"/>
        <v/>
      </c>
    </row>
    <row r="656" spans="1:12">
      <c r="A656" s="5">
        <v>655</v>
      </c>
      <c r="B656" s="6" t="s">
        <v>35</v>
      </c>
      <c r="C656" s="6" t="s">
        <v>504</v>
      </c>
      <c r="D656" s="4" t="str">
        <f t="shared" si="50"/>
        <v>非セミノーマ胚細胞腫瘍</v>
      </c>
      <c r="E656" s="6" t="s">
        <v>513</v>
      </c>
      <c r="F656" s="13" t="str">
        <f t="shared" si="51"/>
        <v>卵黄嚢腫瘍</v>
      </c>
      <c r="G656" s="14"/>
      <c r="H656" s="13" t="str">
        <f t="shared" si="52"/>
        <v/>
      </c>
      <c r="I656" s="14"/>
      <c r="J656" s="13" t="str">
        <f t="shared" si="53"/>
        <v/>
      </c>
      <c r="K656" s="14"/>
      <c r="L656" t="str">
        <f t="shared" si="54"/>
        <v/>
      </c>
    </row>
    <row r="657" spans="1:12">
      <c r="A657" s="5">
        <v>656</v>
      </c>
      <c r="B657" s="6" t="s">
        <v>35</v>
      </c>
      <c r="C657" s="6" t="s">
        <v>505</v>
      </c>
      <c r="D657" s="4" t="str">
        <f t="shared" si="50"/>
        <v>精上皮腫</v>
      </c>
      <c r="E657" s="14"/>
      <c r="F657" s="13" t="str">
        <f t="shared" si="51"/>
        <v/>
      </c>
      <c r="G657" s="14"/>
      <c r="H657" s="13" t="str">
        <f t="shared" si="52"/>
        <v/>
      </c>
      <c r="I657" s="14"/>
      <c r="J657" s="13" t="str">
        <f t="shared" si="53"/>
        <v/>
      </c>
      <c r="K657" s="14"/>
      <c r="L657" t="str">
        <f t="shared" si="54"/>
        <v/>
      </c>
    </row>
    <row r="658" spans="1:12">
      <c r="A658" s="5">
        <v>657</v>
      </c>
      <c r="B658" s="6" t="s">
        <v>35</v>
      </c>
      <c r="C658" s="6" t="s">
        <v>506</v>
      </c>
      <c r="D658" s="4" t="str">
        <f t="shared" si="50"/>
        <v>性索間質腫瘍</v>
      </c>
      <c r="E658" s="14"/>
      <c r="F658" s="13" t="str">
        <f t="shared" si="51"/>
        <v/>
      </c>
      <c r="G658" s="14"/>
      <c r="H658" s="13" t="str">
        <f t="shared" si="52"/>
        <v/>
      </c>
      <c r="I658" s="14"/>
      <c r="J658" s="13" t="str">
        <f t="shared" si="53"/>
        <v/>
      </c>
      <c r="K658" s="14"/>
      <c r="L658" t="str">
        <f t="shared" si="54"/>
        <v/>
      </c>
    </row>
    <row r="659" spans="1:12">
      <c r="A659" s="5">
        <v>658</v>
      </c>
      <c r="B659" s="6" t="s">
        <v>35</v>
      </c>
      <c r="C659" s="6" t="s">
        <v>507</v>
      </c>
      <c r="D659" s="4" t="str">
        <f t="shared" si="50"/>
        <v>精巣リンパ腫</v>
      </c>
      <c r="E659" s="14"/>
      <c r="F659" s="13" t="str">
        <f t="shared" si="51"/>
        <v/>
      </c>
      <c r="G659" s="14"/>
      <c r="H659" s="13" t="str">
        <f t="shared" si="52"/>
        <v/>
      </c>
      <c r="I659" s="14"/>
      <c r="J659" s="13" t="str">
        <f t="shared" si="53"/>
        <v/>
      </c>
      <c r="K659" s="14"/>
      <c r="L659" t="str">
        <f t="shared" si="54"/>
        <v/>
      </c>
    </row>
    <row r="660" spans="1:12" ht="18.600000000000001" thickBot="1">
      <c r="A660" s="11">
        <v>659</v>
      </c>
      <c r="B660" s="12" t="s">
        <v>35</v>
      </c>
      <c r="C660" s="12" t="s">
        <v>508</v>
      </c>
      <c r="D660" s="4" t="str">
        <f t="shared" si="50"/>
        <v>精巣中皮腫</v>
      </c>
      <c r="E660" s="17"/>
      <c r="F660" s="13" t="str">
        <f t="shared" si="51"/>
        <v/>
      </c>
      <c r="G660" s="17"/>
      <c r="H660" s="13" t="str">
        <f t="shared" si="52"/>
        <v/>
      </c>
      <c r="I660" s="17"/>
      <c r="J660" s="13" t="str">
        <f t="shared" si="53"/>
        <v/>
      </c>
      <c r="K660" s="17"/>
      <c r="L660" t="str">
        <f t="shared" si="54"/>
        <v/>
      </c>
    </row>
    <row r="661" spans="1:12">
      <c r="A661" s="3">
        <v>660</v>
      </c>
      <c r="B661" s="22" t="s">
        <v>36</v>
      </c>
      <c r="C661" s="4" t="s">
        <v>221</v>
      </c>
      <c r="D661" s="4" t="str">
        <f t="shared" si="50"/>
        <v>胸腺上皮性腫瘍</v>
      </c>
      <c r="E661" s="4" t="s">
        <v>223</v>
      </c>
      <c r="F661" s="13" t="str">
        <f t="shared" si="51"/>
        <v>胸腺癌</v>
      </c>
      <c r="G661" s="13"/>
      <c r="H661" s="13" t="str">
        <f t="shared" si="52"/>
        <v/>
      </c>
      <c r="I661" s="13"/>
      <c r="J661" s="13" t="str">
        <f t="shared" si="53"/>
        <v/>
      </c>
      <c r="K661" s="13"/>
      <c r="L661" t="str">
        <f t="shared" si="54"/>
        <v/>
      </c>
    </row>
    <row r="662" spans="1:12">
      <c r="A662" s="5">
        <v>661</v>
      </c>
      <c r="B662" s="18" t="s">
        <v>36</v>
      </c>
      <c r="C662" s="6" t="s">
        <v>221</v>
      </c>
      <c r="D662" s="4" t="str">
        <f t="shared" si="50"/>
        <v>胸腺上皮性腫瘍</v>
      </c>
      <c r="E662" s="6" t="s">
        <v>224</v>
      </c>
      <c r="F662" s="13" t="str">
        <f t="shared" si="51"/>
        <v>胸腺腫</v>
      </c>
      <c r="G662" s="14"/>
      <c r="H662" s="13" t="str">
        <f t="shared" si="52"/>
        <v/>
      </c>
      <c r="I662" s="14"/>
      <c r="J662" s="13" t="str">
        <f t="shared" si="53"/>
        <v/>
      </c>
      <c r="K662" s="14"/>
      <c r="L662" t="str">
        <f t="shared" si="54"/>
        <v/>
      </c>
    </row>
    <row r="663" spans="1:12" ht="18.600000000000001" thickBot="1">
      <c r="A663" s="7">
        <v>662</v>
      </c>
      <c r="B663" s="21" t="s">
        <v>36</v>
      </c>
      <c r="C663" s="8" t="s">
        <v>222</v>
      </c>
      <c r="D663" s="4" t="str">
        <f t="shared" si="50"/>
        <v>胸腺神経内分泌腫瘍</v>
      </c>
      <c r="E663" s="15"/>
      <c r="F663" s="13" t="str">
        <f t="shared" si="51"/>
        <v/>
      </c>
      <c r="G663" s="15"/>
      <c r="H663" s="13" t="str">
        <f t="shared" si="52"/>
        <v/>
      </c>
      <c r="I663" s="15"/>
      <c r="J663" s="13" t="str">
        <f t="shared" si="53"/>
        <v/>
      </c>
      <c r="K663" s="15"/>
      <c r="L663" t="str">
        <f t="shared" si="54"/>
        <v/>
      </c>
    </row>
    <row r="664" spans="1:12">
      <c r="A664" s="9">
        <v>663</v>
      </c>
      <c r="B664" s="10" t="s">
        <v>37</v>
      </c>
      <c r="C664" s="10" t="s">
        <v>179</v>
      </c>
      <c r="D664" s="4" t="str">
        <f t="shared" si="50"/>
        <v>甲状腺退形成癌/未分化癌</v>
      </c>
      <c r="E664" s="16"/>
      <c r="F664" s="13" t="str">
        <f t="shared" si="51"/>
        <v/>
      </c>
      <c r="G664" s="16"/>
      <c r="H664" s="13" t="str">
        <f t="shared" si="52"/>
        <v/>
      </c>
      <c r="I664" s="16"/>
      <c r="J664" s="13" t="str">
        <f t="shared" si="53"/>
        <v/>
      </c>
      <c r="K664" s="16"/>
      <c r="L664" t="str">
        <f t="shared" si="54"/>
        <v/>
      </c>
    </row>
    <row r="665" spans="1:12">
      <c r="A665" s="5">
        <v>664</v>
      </c>
      <c r="B665" s="6" t="s">
        <v>37</v>
      </c>
      <c r="C665" s="6" t="s">
        <v>180</v>
      </c>
      <c r="D665" s="4" t="str">
        <f t="shared" si="50"/>
        <v>甲状腺ヒュルトレ細胞癌</v>
      </c>
      <c r="E665" s="14"/>
      <c r="F665" s="13" t="str">
        <f t="shared" si="51"/>
        <v/>
      </c>
      <c r="G665" s="14"/>
      <c r="H665" s="13" t="str">
        <f t="shared" si="52"/>
        <v/>
      </c>
      <c r="I665" s="14"/>
      <c r="J665" s="13" t="str">
        <f t="shared" si="53"/>
        <v/>
      </c>
      <c r="K665" s="14"/>
      <c r="L665" t="str">
        <f t="shared" si="54"/>
        <v/>
      </c>
    </row>
    <row r="666" spans="1:12">
      <c r="A666" s="5">
        <v>665</v>
      </c>
      <c r="B666" s="6" t="s">
        <v>37</v>
      </c>
      <c r="C666" s="6" t="s">
        <v>181</v>
      </c>
      <c r="D666" s="4" t="str">
        <f t="shared" si="50"/>
        <v>甲状腺硝子化索状腺腫</v>
      </c>
      <c r="E666" s="14"/>
      <c r="F666" s="13" t="str">
        <f t="shared" si="51"/>
        <v/>
      </c>
      <c r="G666" s="14"/>
      <c r="H666" s="13" t="str">
        <f t="shared" si="52"/>
        <v/>
      </c>
      <c r="I666" s="14"/>
      <c r="J666" s="13" t="str">
        <f t="shared" si="53"/>
        <v/>
      </c>
      <c r="K666" s="14"/>
      <c r="L666" t="str">
        <f t="shared" si="54"/>
        <v/>
      </c>
    </row>
    <row r="667" spans="1:12">
      <c r="A667" s="5">
        <v>666</v>
      </c>
      <c r="B667" s="6" t="s">
        <v>37</v>
      </c>
      <c r="C667" s="6" t="s">
        <v>182</v>
      </c>
      <c r="D667" s="4" t="str">
        <f t="shared" si="50"/>
        <v>甲状腺髄様癌</v>
      </c>
      <c r="E667" s="14"/>
      <c r="F667" s="13" t="str">
        <f t="shared" si="51"/>
        <v/>
      </c>
      <c r="G667" s="14"/>
      <c r="H667" s="13" t="str">
        <f t="shared" si="52"/>
        <v/>
      </c>
      <c r="I667" s="14"/>
      <c r="J667" s="13" t="str">
        <f t="shared" si="53"/>
        <v/>
      </c>
      <c r="K667" s="14"/>
      <c r="L667" t="str">
        <f t="shared" si="54"/>
        <v/>
      </c>
    </row>
    <row r="668" spans="1:12">
      <c r="A668" s="5">
        <v>667</v>
      </c>
      <c r="B668" s="6" t="s">
        <v>37</v>
      </c>
      <c r="C668" s="6" t="s">
        <v>183</v>
      </c>
      <c r="D668" s="4" t="str">
        <f t="shared" si="50"/>
        <v>甲状腺好酸性細胞腺腫</v>
      </c>
      <c r="E668" s="14"/>
      <c r="F668" s="13" t="str">
        <f t="shared" si="51"/>
        <v/>
      </c>
      <c r="G668" s="14"/>
      <c r="H668" s="13" t="str">
        <f t="shared" si="52"/>
        <v/>
      </c>
      <c r="I668" s="14"/>
      <c r="J668" s="13" t="str">
        <f t="shared" si="53"/>
        <v/>
      </c>
      <c r="K668" s="14"/>
      <c r="L668" t="str">
        <f t="shared" si="54"/>
        <v/>
      </c>
    </row>
    <row r="669" spans="1:12">
      <c r="A669" s="5">
        <v>668</v>
      </c>
      <c r="B669" s="6" t="s">
        <v>37</v>
      </c>
      <c r="C669" s="6" t="s">
        <v>184</v>
      </c>
      <c r="D669" s="4" t="str">
        <f t="shared" si="50"/>
        <v>甲状腺低分化癌</v>
      </c>
      <c r="E669" s="14"/>
      <c r="F669" s="13" t="str">
        <f t="shared" si="51"/>
        <v/>
      </c>
      <c r="G669" s="14"/>
      <c r="H669" s="13" t="str">
        <f t="shared" si="52"/>
        <v/>
      </c>
      <c r="I669" s="14"/>
      <c r="J669" s="13" t="str">
        <f t="shared" si="53"/>
        <v/>
      </c>
      <c r="K669" s="14"/>
      <c r="L669" t="str">
        <f t="shared" si="54"/>
        <v/>
      </c>
    </row>
    <row r="670" spans="1:12">
      <c r="A670" s="5">
        <v>669</v>
      </c>
      <c r="B670" s="6" t="s">
        <v>37</v>
      </c>
      <c r="C670" s="6" t="s">
        <v>185</v>
      </c>
      <c r="D670" s="4" t="str">
        <f t="shared" si="50"/>
        <v>甲状腺高分化腫瘍</v>
      </c>
      <c r="E670" s="6" t="s">
        <v>186</v>
      </c>
      <c r="F670" s="13" t="str">
        <f t="shared" si="51"/>
        <v>濾胞性甲状腺癌</v>
      </c>
      <c r="G670" s="14"/>
      <c r="H670" s="13" t="str">
        <f t="shared" si="52"/>
        <v/>
      </c>
      <c r="I670" s="14"/>
      <c r="J670" s="13" t="str">
        <f t="shared" si="53"/>
        <v/>
      </c>
      <c r="K670" s="14"/>
      <c r="L670" t="str">
        <f t="shared" si="54"/>
        <v/>
      </c>
    </row>
    <row r="671" spans="1:12" ht="18.600000000000001" thickBot="1">
      <c r="A671" s="11">
        <v>670</v>
      </c>
      <c r="B671" s="12" t="s">
        <v>37</v>
      </c>
      <c r="C671" s="6" t="s">
        <v>185</v>
      </c>
      <c r="D671" s="4" t="str">
        <f t="shared" si="50"/>
        <v>甲状腺高分化腫瘍</v>
      </c>
      <c r="E671" s="12" t="s">
        <v>187</v>
      </c>
      <c r="F671" s="13" t="str">
        <f t="shared" si="51"/>
        <v>乳頭様甲状腺癌</v>
      </c>
      <c r="G671" s="17"/>
      <c r="H671" s="13" t="str">
        <f t="shared" si="52"/>
        <v/>
      </c>
      <c r="I671" s="17"/>
      <c r="J671" s="13" t="str">
        <f t="shared" si="53"/>
        <v/>
      </c>
      <c r="K671" s="17"/>
      <c r="L671" t="str">
        <f t="shared" si="54"/>
        <v/>
      </c>
    </row>
    <row r="672" spans="1:12">
      <c r="A672" s="3">
        <v>671</v>
      </c>
      <c r="B672" s="4" t="s">
        <v>38</v>
      </c>
      <c r="C672" s="4" t="s">
        <v>427</v>
      </c>
      <c r="D672" s="4" t="str">
        <f t="shared" si="50"/>
        <v>子宮内膜癌</v>
      </c>
      <c r="E672" s="4" t="s">
        <v>431</v>
      </c>
      <c r="F672" s="13" t="str">
        <f t="shared" si="51"/>
        <v>子宮低分化癌</v>
      </c>
      <c r="G672" s="13"/>
      <c r="H672" s="13" t="str">
        <f t="shared" si="52"/>
        <v/>
      </c>
      <c r="I672" s="13"/>
      <c r="J672" s="13" t="str">
        <f t="shared" si="53"/>
        <v/>
      </c>
      <c r="K672" s="13"/>
      <c r="L672" t="str">
        <f t="shared" si="54"/>
        <v/>
      </c>
    </row>
    <row r="673" spans="1:12">
      <c r="A673" s="5">
        <v>672</v>
      </c>
      <c r="B673" s="6" t="s">
        <v>39</v>
      </c>
      <c r="C673" s="6" t="s">
        <v>427</v>
      </c>
      <c r="D673" s="4" t="str">
        <f t="shared" si="50"/>
        <v>子宮内膜癌</v>
      </c>
      <c r="E673" s="6" t="s">
        <v>432</v>
      </c>
      <c r="F673" s="13" t="str">
        <f t="shared" si="51"/>
        <v>子宮腺扁平上皮癌</v>
      </c>
      <c r="G673" s="14"/>
      <c r="H673" s="13" t="str">
        <f t="shared" si="52"/>
        <v/>
      </c>
      <c r="I673" s="14"/>
      <c r="J673" s="13" t="str">
        <f t="shared" si="53"/>
        <v/>
      </c>
      <c r="K673" s="14"/>
      <c r="L673" t="str">
        <f t="shared" si="54"/>
        <v/>
      </c>
    </row>
    <row r="674" spans="1:12">
      <c r="A674" s="5">
        <v>673</v>
      </c>
      <c r="B674" s="6" t="s">
        <v>39</v>
      </c>
      <c r="C674" s="6" t="s">
        <v>427</v>
      </c>
      <c r="D674" s="4" t="str">
        <f t="shared" si="50"/>
        <v>子宮内膜癌</v>
      </c>
      <c r="E674" s="6" t="s">
        <v>433</v>
      </c>
      <c r="F674" s="13" t="str">
        <f t="shared" si="51"/>
        <v>子宮癌肉腫/（子宮）悪性ミュラー管混合腫瘍</v>
      </c>
      <c r="G674" s="14"/>
      <c r="H674" s="13" t="str">
        <f t="shared" si="52"/>
        <v/>
      </c>
      <c r="I674" s="14"/>
      <c r="J674" s="13" t="str">
        <f t="shared" si="53"/>
        <v/>
      </c>
      <c r="K674" s="14"/>
      <c r="L674" t="str">
        <f t="shared" si="54"/>
        <v/>
      </c>
    </row>
    <row r="675" spans="1:12">
      <c r="A675" s="5">
        <v>674</v>
      </c>
      <c r="B675" s="6" t="s">
        <v>39</v>
      </c>
      <c r="C675" s="6" t="s">
        <v>427</v>
      </c>
      <c r="D675" s="4" t="str">
        <f t="shared" si="50"/>
        <v>子宮内膜癌</v>
      </c>
      <c r="E675" s="6" t="s">
        <v>434</v>
      </c>
      <c r="F675" s="13" t="str">
        <f t="shared" si="51"/>
        <v>子宮明細胞癌</v>
      </c>
      <c r="G675" s="14"/>
      <c r="H675" s="13" t="str">
        <f t="shared" si="52"/>
        <v/>
      </c>
      <c r="I675" s="14"/>
      <c r="J675" s="13" t="str">
        <f t="shared" si="53"/>
        <v/>
      </c>
      <c r="K675" s="14"/>
      <c r="L675" t="str">
        <f t="shared" si="54"/>
        <v/>
      </c>
    </row>
    <row r="676" spans="1:12">
      <c r="A676" s="5">
        <v>675</v>
      </c>
      <c r="B676" s="6" t="s">
        <v>39</v>
      </c>
      <c r="C676" s="6" t="s">
        <v>427</v>
      </c>
      <c r="D676" s="4" t="str">
        <f t="shared" si="50"/>
        <v>子宮内膜癌</v>
      </c>
      <c r="E676" s="6" t="s">
        <v>435</v>
      </c>
      <c r="F676" s="13" t="str">
        <f t="shared" si="51"/>
        <v>子宮脱分化癌</v>
      </c>
      <c r="G676" s="14"/>
      <c r="H676" s="13" t="str">
        <f t="shared" si="52"/>
        <v/>
      </c>
      <c r="I676" s="14"/>
      <c r="J676" s="13" t="str">
        <f t="shared" si="53"/>
        <v/>
      </c>
      <c r="K676" s="14"/>
      <c r="L676" t="str">
        <f t="shared" si="54"/>
        <v/>
      </c>
    </row>
    <row r="677" spans="1:12">
      <c r="A677" s="5">
        <v>676</v>
      </c>
      <c r="B677" s="6" t="s">
        <v>39</v>
      </c>
      <c r="C677" s="6" t="s">
        <v>427</v>
      </c>
      <c r="D677" s="4" t="str">
        <f t="shared" si="50"/>
        <v>子宮内膜癌</v>
      </c>
      <c r="E677" s="6" t="s">
        <v>436</v>
      </c>
      <c r="F677" s="13" t="str">
        <f t="shared" si="51"/>
        <v>子宮類内膜腺癌</v>
      </c>
      <c r="G677" s="14"/>
      <c r="H677" s="13" t="str">
        <f t="shared" si="52"/>
        <v/>
      </c>
      <c r="I677" s="14"/>
      <c r="J677" s="13" t="str">
        <f t="shared" si="53"/>
        <v/>
      </c>
      <c r="K677" s="14"/>
      <c r="L677" t="str">
        <f t="shared" si="54"/>
        <v/>
      </c>
    </row>
    <row r="678" spans="1:12">
      <c r="A678" s="5">
        <v>677</v>
      </c>
      <c r="B678" s="6" t="s">
        <v>39</v>
      </c>
      <c r="C678" s="6" t="s">
        <v>427</v>
      </c>
      <c r="D678" s="4" t="str">
        <f t="shared" si="50"/>
        <v>子宮内膜癌</v>
      </c>
      <c r="E678" s="6" t="s">
        <v>437</v>
      </c>
      <c r="F678" s="13" t="str">
        <f t="shared" si="51"/>
        <v>子宮中腎癌</v>
      </c>
      <c r="G678" s="14"/>
      <c r="H678" s="13" t="str">
        <f t="shared" si="52"/>
        <v/>
      </c>
      <c r="I678" s="14"/>
      <c r="J678" s="13" t="str">
        <f t="shared" si="53"/>
        <v/>
      </c>
      <c r="K678" s="14"/>
      <c r="L678" t="str">
        <f t="shared" si="54"/>
        <v/>
      </c>
    </row>
    <row r="679" spans="1:12">
      <c r="A679" s="5">
        <v>678</v>
      </c>
      <c r="B679" s="6" t="s">
        <v>39</v>
      </c>
      <c r="C679" s="6" t="s">
        <v>427</v>
      </c>
      <c r="D679" s="4" t="str">
        <f t="shared" si="50"/>
        <v>子宮内膜癌</v>
      </c>
      <c r="E679" s="6" t="s">
        <v>438</v>
      </c>
      <c r="F679" s="13" t="str">
        <f t="shared" si="51"/>
        <v>子宮混合内膜癌</v>
      </c>
      <c r="G679" s="14"/>
      <c r="H679" s="13" t="str">
        <f t="shared" si="52"/>
        <v/>
      </c>
      <c r="I679" s="14"/>
      <c r="J679" s="13" t="str">
        <f t="shared" si="53"/>
        <v/>
      </c>
      <c r="K679" s="14"/>
      <c r="L679" t="str">
        <f t="shared" si="54"/>
        <v/>
      </c>
    </row>
    <row r="680" spans="1:12">
      <c r="A680" s="5">
        <v>679</v>
      </c>
      <c r="B680" s="6" t="s">
        <v>39</v>
      </c>
      <c r="C680" s="6" t="s">
        <v>427</v>
      </c>
      <c r="D680" s="4" t="str">
        <f t="shared" si="50"/>
        <v>子宮内膜癌</v>
      </c>
      <c r="E680" s="6" t="s">
        <v>439</v>
      </c>
      <c r="F680" s="13" t="str">
        <f t="shared" si="51"/>
        <v>子宮粘液癌</v>
      </c>
      <c r="G680" s="14"/>
      <c r="H680" s="13" t="str">
        <f t="shared" si="52"/>
        <v/>
      </c>
      <c r="I680" s="14"/>
      <c r="J680" s="13" t="str">
        <f t="shared" si="53"/>
        <v/>
      </c>
      <c r="K680" s="14"/>
      <c r="L680" t="str">
        <f t="shared" si="54"/>
        <v/>
      </c>
    </row>
    <row r="681" spans="1:12">
      <c r="A681" s="5">
        <v>680</v>
      </c>
      <c r="B681" s="6" t="s">
        <v>39</v>
      </c>
      <c r="C681" s="6" t="s">
        <v>427</v>
      </c>
      <c r="D681" s="4" t="str">
        <f t="shared" si="50"/>
        <v>子宮内膜癌</v>
      </c>
      <c r="E681" s="6" t="s">
        <v>440</v>
      </c>
      <c r="F681" s="13" t="str">
        <f t="shared" si="51"/>
        <v>子宮神経内分泌癌</v>
      </c>
      <c r="G681" s="14"/>
      <c r="H681" s="13" t="str">
        <f t="shared" si="52"/>
        <v/>
      </c>
      <c r="I681" s="14"/>
      <c r="J681" s="13" t="str">
        <f t="shared" si="53"/>
        <v/>
      </c>
      <c r="K681" s="14"/>
      <c r="L681" t="str">
        <f t="shared" si="54"/>
        <v/>
      </c>
    </row>
    <row r="682" spans="1:12">
      <c r="A682" s="5">
        <v>681</v>
      </c>
      <c r="B682" s="6" t="s">
        <v>39</v>
      </c>
      <c r="C682" s="6" t="s">
        <v>427</v>
      </c>
      <c r="D682" s="4" t="str">
        <f t="shared" si="50"/>
        <v>子宮内膜癌</v>
      </c>
      <c r="E682" s="6" t="s">
        <v>441</v>
      </c>
      <c r="F682" s="13" t="str">
        <f t="shared" si="51"/>
        <v>子宮漿液性癌/子宮乳頭状漿液性癌</v>
      </c>
      <c r="G682" s="14"/>
      <c r="H682" s="13" t="str">
        <f t="shared" si="52"/>
        <v/>
      </c>
      <c r="I682" s="14"/>
      <c r="J682" s="13" t="str">
        <f t="shared" si="53"/>
        <v/>
      </c>
      <c r="K682" s="14"/>
      <c r="L682" t="str">
        <f t="shared" si="54"/>
        <v/>
      </c>
    </row>
    <row r="683" spans="1:12">
      <c r="A683" s="5">
        <v>682</v>
      </c>
      <c r="B683" s="6" t="s">
        <v>39</v>
      </c>
      <c r="C683" s="6" t="s">
        <v>427</v>
      </c>
      <c r="D683" s="4" t="str">
        <f t="shared" si="50"/>
        <v>子宮内膜癌</v>
      </c>
      <c r="E683" s="6" t="s">
        <v>442</v>
      </c>
      <c r="F683" s="13" t="str">
        <f t="shared" si="51"/>
        <v>子宮未分化癌</v>
      </c>
      <c r="G683" s="14"/>
      <c r="H683" s="13" t="str">
        <f t="shared" si="52"/>
        <v/>
      </c>
      <c r="I683" s="14"/>
      <c r="J683" s="13" t="str">
        <f t="shared" si="53"/>
        <v/>
      </c>
      <c r="K683" s="14"/>
      <c r="L683" t="str">
        <f t="shared" si="54"/>
        <v/>
      </c>
    </row>
    <row r="684" spans="1:12">
      <c r="A684" s="5">
        <v>683</v>
      </c>
      <c r="B684" s="6" t="s">
        <v>39</v>
      </c>
      <c r="C684" s="6" t="s">
        <v>428</v>
      </c>
      <c r="D684" s="4" t="str">
        <f t="shared" si="50"/>
        <v>妊娠性絨毛疾患</v>
      </c>
      <c r="E684" s="6" t="s">
        <v>443</v>
      </c>
      <c r="F684" s="13" t="str">
        <f t="shared" si="51"/>
        <v>絨毛癌</v>
      </c>
      <c r="G684" s="14"/>
      <c r="H684" s="13" t="str">
        <f t="shared" si="52"/>
        <v/>
      </c>
      <c r="I684" s="14"/>
      <c r="J684" s="13" t="str">
        <f t="shared" si="53"/>
        <v/>
      </c>
      <c r="K684" s="14"/>
      <c r="L684" t="str">
        <f t="shared" si="54"/>
        <v/>
      </c>
    </row>
    <row r="685" spans="1:12">
      <c r="A685" s="5">
        <v>684</v>
      </c>
      <c r="B685" s="6" t="s">
        <v>39</v>
      </c>
      <c r="C685" s="6" t="s">
        <v>428</v>
      </c>
      <c r="D685" s="4" t="str">
        <f t="shared" si="50"/>
        <v>妊娠性絨毛疾患</v>
      </c>
      <c r="E685" s="6" t="s">
        <v>444</v>
      </c>
      <c r="F685" s="13" t="str">
        <f t="shared" si="51"/>
        <v>類上皮性トロホブラスト腫瘍</v>
      </c>
      <c r="G685" s="14"/>
      <c r="H685" s="13" t="str">
        <f t="shared" si="52"/>
        <v/>
      </c>
      <c r="I685" s="14"/>
      <c r="J685" s="13" t="str">
        <f t="shared" si="53"/>
        <v/>
      </c>
      <c r="K685" s="14"/>
      <c r="L685" t="str">
        <f t="shared" si="54"/>
        <v/>
      </c>
    </row>
    <row r="686" spans="1:12">
      <c r="A686" s="5">
        <v>685</v>
      </c>
      <c r="B686" s="6" t="s">
        <v>39</v>
      </c>
      <c r="C686" s="6" t="s">
        <v>428</v>
      </c>
      <c r="D686" s="4" t="str">
        <f t="shared" si="50"/>
        <v>妊娠性絨毛疾患</v>
      </c>
      <c r="E686" s="6" t="s">
        <v>445</v>
      </c>
      <c r="F686" s="13" t="str">
        <f t="shared" si="51"/>
        <v>奇胎妊娠</v>
      </c>
      <c r="G686" s="6" t="s">
        <v>453</v>
      </c>
      <c r="H686" s="13" t="str">
        <f t="shared" si="52"/>
        <v>全胞状奇胎</v>
      </c>
      <c r="I686" s="14"/>
      <c r="J686" s="13" t="str">
        <f t="shared" si="53"/>
        <v/>
      </c>
      <c r="K686" s="14"/>
      <c r="L686" t="str">
        <f t="shared" si="54"/>
        <v/>
      </c>
    </row>
    <row r="687" spans="1:12">
      <c r="A687" s="5">
        <v>686</v>
      </c>
      <c r="B687" s="6" t="s">
        <v>39</v>
      </c>
      <c r="C687" s="6" t="s">
        <v>428</v>
      </c>
      <c r="D687" s="4" t="str">
        <f t="shared" si="50"/>
        <v>妊娠性絨毛疾患</v>
      </c>
      <c r="E687" s="6" t="s">
        <v>445</v>
      </c>
      <c r="F687" s="13" t="str">
        <f t="shared" si="51"/>
        <v>奇胎妊娠</v>
      </c>
      <c r="G687" s="6" t="s">
        <v>454</v>
      </c>
      <c r="H687" s="13" t="str">
        <f t="shared" si="52"/>
        <v>浸潤性胞状奇胎</v>
      </c>
      <c r="I687" s="14"/>
      <c r="J687" s="13" t="str">
        <f t="shared" si="53"/>
        <v/>
      </c>
      <c r="K687" s="14"/>
      <c r="L687" t="str">
        <f t="shared" si="54"/>
        <v/>
      </c>
    </row>
    <row r="688" spans="1:12">
      <c r="A688" s="5">
        <v>687</v>
      </c>
      <c r="B688" s="6" t="s">
        <v>39</v>
      </c>
      <c r="C688" s="6" t="s">
        <v>428</v>
      </c>
      <c r="D688" s="4" t="str">
        <f t="shared" si="50"/>
        <v>妊娠性絨毛疾患</v>
      </c>
      <c r="E688" s="6" t="s">
        <v>445</v>
      </c>
      <c r="F688" s="13" t="str">
        <f t="shared" si="51"/>
        <v>奇胎妊娠</v>
      </c>
      <c r="G688" s="6" t="s">
        <v>455</v>
      </c>
      <c r="H688" s="13" t="str">
        <f t="shared" si="52"/>
        <v>部分胞状奇胎</v>
      </c>
      <c r="I688" s="14"/>
      <c r="J688" s="13" t="str">
        <f t="shared" si="53"/>
        <v/>
      </c>
      <c r="K688" s="14"/>
      <c r="L688" t="str">
        <f t="shared" si="54"/>
        <v/>
      </c>
    </row>
    <row r="689" spans="1:12">
      <c r="A689" s="5">
        <v>688</v>
      </c>
      <c r="B689" s="6" t="s">
        <v>39</v>
      </c>
      <c r="C689" s="6" t="s">
        <v>428</v>
      </c>
      <c r="D689" s="4" t="str">
        <f t="shared" si="50"/>
        <v>妊娠性絨毛疾患</v>
      </c>
      <c r="E689" s="6" t="s">
        <v>446</v>
      </c>
      <c r="F689" s="13" t="str">
        <f t="shared" si="51"/>
        <v>胎盤部トロホブラスト腫瘍</v>
      </c>
      <c r="G689" s="14"/>
      <c r="H689" s="13" t="str">
        <f t="shared" si="52"/>
        <v/>
      </c>
      <c r="I689" s="14"/>
      <c r="J689" s="13" t="str">
        <f t="shared" si="53"/>
        <v/>
      </c>
      <c r="K689" s="14"/>
      <c r="L689" t="str">
        <f t="shared" si="54"/>
        <v/>
      </c>
    </row>
    <row r="690" spans="1:12">
      <c r="A690" s="5">
        <v>689</v>
      </c>
      <c r="B690" s="6" t="s">
        <v>39</v>
      </c>
      <c r="C690" s="6" t="s">
        <v>429</v>
      </c>
      <c r="D690" s="4" t="str">
        <f t="shared" si="50"/>
        <v>その他子宮癌</v>
      </c>
      <c r="E690" s="14"/>
      <c r="F690" s="13" t="str">
        <f t="shared" si="51"/>
        <v/>
      </c>
      <c r="G690" s="14"/>
      <c r="H690" s="13" t="str">
        <f t="shared" si="52"/>
        <v/>
      </c>
      <c r="I690" s="14"/>
      <c r="J690" s="13" t="str">
        <f t="shared" si="53"/>
        <v/>
      </c>
      <c r="K690" s="14"/>
      <c r="L690" t="str">
        <f t="shared" si="54"/>
        <v/>
      </c>
    </row>
    <row r="691" spans="1:12">
      <c r="A691" s="5">
        <v>690</v>
      </c>
      <c r="B691" s="6" t="s">
        <v>39</v>
      </c>
      <c r="C691" s="6" t="s">
        <v>430</v>
      </c>
      <c r="D691" s="4" t="str">
        <f t="shared" si="50"/>
        <v>子宮肉腫/間葉系</v>
      </c>
      <c r="E691" s="6" t="s">
        <v>447</v>
      </c>
      <c r="F691" s="13" t="str">
        <f t="shared" si="51"/>
        <v>子宮内膜間質肉腫</v>
      </c>
      <c r="G691" s="6" t="s">
        <v>456</v>
      </c>
      <c r="H691" s="13" t="str">
        <f t="shared" si="52"/>
        <v>高悪性度子宮内膜間質肉腫</v>
      </c>
      <c r="I691" s="14"/>
      <c r="J691" s="13" t="str">
        <f t="shared" si="53"/>
        <v/>
      </c>
      <c r="K691" s="14"/>
      <c r="L691" t="str">
        <f t="shared" si="54"/>
        <v/>
      </c>
    </row>
    <row r="692" spans="1:12">
      <c r="A692" s="5">
        <v>691</v>
      </c>
      <c r="B692" s="6" t="s">
        <v>39</v>
      </c>
      <c r="C692" s="6" t="s">
        <v>430</v>
      </c>
      <c r="D692" s="4" t="str">
        <f t="shared" si="50"/>
        <v>子宮肉腫/間葉系</v>
      </c>
      <c r="E692" s="6" t="s">
        <v>447</v>
      </c>
      <c r="F692" s="13" t="str">
        <f t="shared" si="51"/>
        <v>子宮内膜間質肉腫</v>
      </c>
      <c r="G692" s="6" t="s">
        <v>457</v>
      </c>
      <c r="H692" s="13" t="str">
        <f t="shared" si="52"/>
        <v>低悪性度子宮内膜間質肉腫</v>
      </c>
      <c r="I692" s="14"/>
      <c r="J692" s="13" t="str">
        <f t="shared" si="53"/>
        <v/>
      </c>
      <c r="K692" s="14"/>
      <c r="L692" t="str">
        <f t="shared" si="54"/>
        <v/>
      </c>
    </row>
    <row r="693" spans="1:12">
      <c r="A693" s="5">
        <v>692</v>
      </c>
      <c r="B693" s="6" t="s">
        <v>39</v>
      </c>
      <c r="C693" s="6" t="s">
        <v>430</v>
      </c>
      <c r="D693" s="4" t="str">
        <f t="shared" si="50"/>
        <v>子宮肉腫/間葉系</v>
      </c>
      <c r="E693" s="6" t="s">
        <v>448</v>
      </c>
      <c r="F693" s="13" t="str">
        <f t="shared" si="51"/>
        <v>子宮未分化肉腫</v>
      </c>
      <c r="G693" s="14"/>
      <c r="H693" s="13" t="str">
        <f t="shared" si="52"/>
        <v/>
      </c>
      <c r="I693" s="14"/>
      <c r="J693" s="13" t="str">
        <f t="shared" si="53"/>
        <v/>
      </c>
      <c r="K693" s="14"/>
      <c r="L693" t="str">
        <f t="shared" si="54"/>
        <v/>
      </c>
    </row>
    <row r="694" spans="1:12">
      <c r="A694" s="5">
        <v>693</v>
      </c>
      <c r="B694" s="6" t="s">
        <v>39</v>
      </c>
      <c r="C694" s="6" t="s">
        <v>430</v>
      </c>
      <c r="D694" s="4" t="str">
        <f t="shared" si="50"/>
        <v>子宮肉腫/間葉系</v>
      </c>
      <c r="E694" s="6" t="s">
        <v>449</v>
      </c>
      <c r="F694" s="13" t="str">
        <f t="shared" si="51"/>
        <v>子宮腺肉腫</v>
      </c>
      <c r="G694" s="14"/>
      <c r="H694" s="13" t="str">
        <f t="shared" si="52"/>
        <v/>
      </c>
      <c r="I694" s="14"/>
      <c r="J694" s="13" t="str">
        <f t="shared" si="53"/>
        <v/>
      </c>
      <c r="K694" s="14"/>
      <c r="L694" t="str">
        <f t="shared" si="54"/>
        <v/>
      </c>
    </row>
    <row r="695" spans="1:12">
      <c r="A695" s="5">
        <v>694</v>
      </c>
      <c r="B695" s="6" t="s">
        <v>39</v>
      </c>
      <c r="C695" s="6" t="s">
        <v>430</v>
      </c>
      <c r="D695" s="4" t="str">
        <f t="shared" si="50"/>
        <v>子宮肉腫/間葉系</v>
      </c>
      <c r="E695" s="6" t="s">
        <v>450</v>
      </c>
      <c r="F695" s="13" t="str">
        <f t="shared" si="51"/>
        <v>子宮血管周囲性類上皮細胞性腫瘍</v>
      </c>
      <c r="G695" s="14"/>
      <c r="H695" s="13" t="str">
        <f t="shared" si="52"/>
        <v/>
      </c>
      <c r="I695" s="14"/>
      <c r="J695" s="13" t="str">
        <f t="shared" si="53"/>
        <v/>
      </c>
      <c r="K695" s="14"/>
      <c r="L695" t="str">
        <f t="shared" si="54"/>
        <v/>
      </c>
    </row>
    <row r="696" spans="1:12">
      <c r="A696" s="5">
        <v>695</v>
      </c>
      <c r="B696" s="6" t="s">
        <v>39</v>
      </c>
      <c r="C696" s="6" t="s">
        <v>430</v>
      </c>
      <c r="D696" s="4" t="str">
        <f t="shared" si="50"/>
        <v>子宮肉腫/間葉系</v>
      </c>
      <c r="E696" s="6" t="s">
        <v>451</v>
      </c>
      <c r="F696" s="13" t="str">
        <f t="shared" si="51"/>
        <v>その他の子宮肉腫</v>
      </c>
      <c r="G696" s="14"/>
      <c r="H696" s="13" t="str">
        <f t="shared" si="52"/>
        <v/>
      </c>
      <c r="I696" s="14"/>
      <c r="J696" s="13" t="str">
        <f t="shared" si="53"/>
        <v/>
      </c>
      <c r="K696" s="14"/>
      <c r="L696" t="str">
        <f t="shared" si="54"/>
        <v/>
      </c>
    </row>
    <row r="697" spans="1:12">
      <c r="A697" s="5">
        <v>696</v>
      </c>
      <c r="B697" s="6" t="s">
        <v>39</v>
      </c>
      <c r="C697" s="6" t="s">
        <v>430</v>
      </c>
      <c r="D697" s="4" t="str">
        <f t="shared" si="50"/>
        <v>子宮肉腫/間葉系</v>
      </c>
      <c r="E697" s="6" t="s">
        <v>452</v>
      </c>
      <c r="F697" s="13" t="str">
        <f t="shared" si="51"/>
        <v>子宮平滑筋腫瘍</v>
      </c>
      <c r="G697" s="6" t="s">
        <v>458</v>
      </c>
      <c r="H697" s="13" t="str">
        <f t="shared" si="52"/>
        <v>子宮類上皮平滑筋肉腫</v>
      </c>
      <c r="I697" s="14"/>
      <c r="J697" s="13" t="str">
        <f t="shared" si="53"/>
        <v/>
      </c>
      <c r="K697" s="14"/>
      <c r="L697" t="str">
        <f t="shared" si="54"/>
        <v/>
      </c>
    </row>
    <row r="698" spans="1:12">
      <c r="A698" s="5">
        <v>697</v>
      </c>
      <c r="B698" s="6" t="s">
        <v>39</v>
      </c>
      <c r="C698" s="6" t="s">
        <v>430</v>
      </c>
      <c r="D698" s="4" t="str">
        <f t="shared" si="50"/>
        <v>子宮肉腫/間葉系</v>
      </c>
      <c r="E698" s="6" t="s">
        <v>452</v>
      </c>
      <c r="F698" s="13" t="str">
        <f t="shared" si="51"/>
        <v>子宮平滑筋腫瘍</v>
      </c>
      <c r="G698" s="6" t="s">
        <v>459</v>
      </c>
      <c r="H698" s="13" t="str">
        <f t="shared" si="52"/>
        <v>子宮平滑筋腫</v>
      </c>
      <c r="I698" s="14"/>
      <c r="J698" s="13" t="str">
        <f t="shared" si="53"/>
        <v/>
      </c>
      <c r="K698" s="14"/>
      <c r="L698" t="str">
        <f t="shared" si="54"/>
        <v/>
      </c>
    </row>
    <row r="699" spans="1:12">
      <c r="A699" s="5">
        <v>698</v>
      </c>
      <c r="B699" s="6" t="s">
        <v>39</v>
      </c>
      <c r="C699" s="6" t="s">
        <v>430</v>
      </c>
      <c r="D699" s="4" t="str">
        <f t="shared" si="50"/>
        <v>子宮肉腫/間葉系</v>
      </c>
      <c r="E699" s="6" t="s">
        <v>452</v>
      </c>
      <c r="F699" s="13" t="str">
        <f t="shared" si="51"/>
        <v>子宮平滑筋腫瘍</v>
      </c>
      <c r="G699" s="6" t="s">
        <v>460</v>
      </c>
      <c r="H699" s="13" t="str">
        <f t="shared" si="52"/>
        <v>子宮平滑筋肉腫</v>
      </c>
      <c r="I699" s="14"/>
      <c r="J699" s="13" t="str">
        <f t="shared" si="53"/>
        <v/>
      </c>
      <c r="K699" s="14"/>
      <c r="L699" t="str">
        <f t="shared" si="54"/>
        <v/>
      </c>
    </row>
    <row r="700" spans="1:12">
      <c r="A700" s="5">
        <v>699</v>
      </c>
      <c r="B700" s="6" t="s">
        <v>39</v>
      </c>
      <c r="C700" s="6" t="s">
        <v>430</v>
      </c>
      <c r="D700" s="4" t="str">
        <f t="shared" si="50"/>
        <v>子宮肉腫/間葉系</v>
      </c>
      <c r="E700" s="6" t="s">
        <v>452</v>
      </c>
      <c r="F700" s="13" t="str">
        <f t="shared" si="51"/>
        <v>子宮平滑筋腫瘍</v>
      </c>
      <c r="G700" s="6" t="s">
        <v>461</v>
      </c>
      <c r="H700" s="13" t="str">
        <f t="shared" si="52"/>
        <v>子宮粘液様平滑筋肉腫</v>
      </c>
      <c r="I700" s="14"/>
      <c r="J700" s="13" t="str">
        <f t="shared" si="53"/>
        <v/>
      </c>
      <c r="K700" s="14"/>
      <c r="L700" t="str">
        <f t="shared" si="54"/>
        <v/>
      </c>
    </row>
    <row r="701" spans="1:12" ht="18.600000000000001" thickBot="1">
      <c r="A701" s="7">
        <v>700</v>
      </c>
      <c r="B701" s="8" t="s">
        <v>39</v>
      </c>
      <c r="C701" s="8" t="s">
        <v>430</v>
      </c>
      <c r="D701" s="4" t="str">
        <f t="shared" si="50"/>
        <v>子宮肉腫/間葉系</v>
      </c>
      <c r="E701" s="8" t="s">
        <v>452</v>
      </c>
      <c r="F701" s="13" t="str">
        <f t="shared" si="51"/>
        <v>子宮平滑筋腫瘍</v>
      </c>
      <c r="G701" s="8" t="s">
        <v>462</v>
      </c>
      <c r="H701" s="13" t="str">
        <f t="shared" si="52"/>
        <v>悪性度不明な平滑筋腫瘍</v>
      </c>
      <c r="I701" s="15"/>
      <c r="J701" s="13" t="str">
        <f t="shared" si="53"/>
        <v/>
      </c>
      <c r="K701" s="15"/>
      <c r="L701" t="str">
        <f t="shared" si="54"/>
        <v/>
      </c>
    </row>
    <row r="702" spans="1:12">
      <c r="A702" s="9">
        <v>701</v>
      </c>
      <c r="B702" s="10" t="s">
        <v>486</v>
      </c>
      <c r="C702" s="25" t="s">
        <v>487</v>
      </c>
      <c r="D702" s="4" t="str">
        <f t="shared" si="50"/>
        <v>外陰部胚細胞腫瘍</v>
      </c>
      <c r="E702" s="10" t="s">
        <v>493</v>
      </c>
      <c r="F702" s="13" t="str">
        <f t="shared" si="51"/>
        <v>外陰部未分化胚細胞腫</v>
      </c>
      <c r="G702" s="16"/>
      <c r="H702" s="13" t="str">
        <f t="shared" si="52"/>
        <v/>
      </c>
      <c r="I702" s="16"/>
      <c r="J702" s="13" t="str">
        <f t="shared" si="53"/>
        <v/>
      </c>
      <c r="K702" s="16"/>
      <c r="L702" t="str">
        <f t="shared" si="54"/>
        <v/>
      </c>
    </row>
    <row r="703" spans="1:12">
      <c r="A703" s="5">
        <v>702</v>
      </c>
      <c r="B703" s="6" t="s">
        <v>486</v>
      </c>
      <c r="C703" s="6" t="s">
        <v>487</v>
      </c>
      <c r="D703" s="4" t="str">
        <f t="shared" si="50"/>
        <v>外陰部胚細胞腫瘍</v>
      </c>
      <c r="E703" s="6" t="s">
        <v>494</v>
      </c>
      <c r="F703" s="13" t="str">
        <f t="shared" si="51"/>
        <v>胎児性癌</v>
      </c>
      <c r="G703" s="14"/>
      <c r="H703" s="13" t="str">
        <f t="shared" si="52"/>
        <v/>
      </c>
      <c r="I703" s="14"/>
      <c r="J703" s="13" t="str">
        <f t="shared" si="53"/>
        <v/>
      </c>
      <c r="K703" s="14"/>
      <c r="L703" t="str">
        <f t="shared" si="54"/>
        <v/>
      </c>
    </row>
    <row r="704" spans="1:12">
      <c r="A704" s="5">
        <v>703</v>
      </c>
      <c r="B704" s="6" t="s">
        <v>486</v>
      </c>
      <c r="C704" s="6" t="s">
        <v>487</v>
      </c>
      <c r="D704" s="4" t="str">
        <f t="shared" si="50"/>
        <v>外陰部胚細胞腫瘍</v>
      </c>
      <c r="E704" s="6" t="s">
        <v>495</v>
      </c>
      <c r="F704" s="13" t="str">
        <f t="shared" si="51"/>
        <v>外陰部未熟奇形腫</v>
      </c>
      <c r="G704" s="14"/>
      <c r="H704" s="13" t="str">
        <f t="shared" si="52"/>
        <v/>
      </c>
      <c r="I704" s="14"/>
      <c r="J704" s="13" t="str">
        <f t="shared" si="53"/>
        <v/>
      </c>
      <c r="K704" s="14"/>
      <c r="L704" t="str">
        <f t="shared" si="54"/>
        <v/>
      </c>
    </row>
    <row r="705" spans="1:12">
      <c r="A705" s="5">
        <v>704</v>
      </c>
      <c r="B705" s="6" t="s">
        <v>486</v>
      </c>
      <c r="C705" s="6" t="s">
        <v>487</v>
      </c>
      <c r="D705" s="4" t="str">
        <f t="shared" si="50"/>
        <v>外陰部胚細胞腫瘍</v>
      </c>
      <c r="E705" s="6" t="s">
        <v>496</v>
      </c>
      <c r="F705" s="13" t="str">
        <f t="shared" si="51"/>
        <v>外陰部成熟奇形腫</v>
      </c>
      <c r="G705" s="14"/>
      <c r="H705" s="13" t="str">
        <f t="shared" si="52"/>
        <v/>
      </c>
      <c r="I705" s="14"/>
      <c r="J705" s="13" t="str">
        <f t="shared" si="53"/>
        <v/>
      </c>
      <c r="K705" s="14"/>
      <c r="L705" t="str">
        <f t="shared" si="54"/>
        <v/>
      </c>
    </row>
    <row r="706" spans="1:12">
      <c r="A706" s="5">
        <v>705</v>
      </c>
      <c r="B706" s="6" t="s">
        <v>486</v>
      </c>
      <c r="C706" s="6" t="s">
        <v>487</v>
      </c>
      <c r="D706" s="4" t="str">
        <f t="shared" si="50"/>
        <v>外陰部胚細胞腫瘍</v>
      </c>
      <c r="E706" s="6" t="s">
        <v>497</v>
      </c>
      <c r="F706" s="13" t="str">
        <f t="shared" si="51"/>
        <v>外陰部混合性胚細胞腫瘍</v>
      </c>
      <c r="G706" s="14"/>
      <c r="H706" s="13" t="str">
        <f t="shared" si="52"/>
        <v/>
      </c>
      <c r="I706" s="14"/>
      <c r="J706" s="13" t="str">
        <f t="shared" si="53"/>
        <v/>
      </c>
      <c r="K706" s="14"/>
      <c r="L706" t="str">
        <f t="shared" si="54"/>
        <v/>
      </c>
    </row>
    <row r="707" spans="1:12">
      <c r="A707" s="5">
        <v>706</v>
      </c>
      <c r="B707" s="6" t="s">
        <v>486</v>
      </c>
      <c r="C707" s="6" t="s">
        <v>487</v>
      </c>
      <c r="D707" s="4" t="str">
        <f t="shared" ref="D707:D713" si="55">RIGHT(C707,LEN(C707)-FIND("_",C707))</f>
        <v>外陰部胚細胞腫瘍</v>
      </c>
      <c r="E707" s="6" t="s">
        <v>498</v>
      </c>
      <c r="F707" s="13" t="str">
        <f t="shared" ref="F707:F713" si="56">IF(E707="","",RIGHT(E707,LEN(E707)-FIND("_",E707)))</f>
        <v>外陰部多胚腫</v>
      </c>
      <c r="G707" s="14"/>
      <c r="H707" s="13" t="str">
        <f t="shared" ref="H707:H713" si="57">IF(G707="","",RIGHT(G707,LEN(G707)-FIND("_",G707)))</f>
        <v/>
      </c>
      <c r="I707" s="14"/>
      <c r="J707" s="13" t="str">
        <f t="shared" ref="J707:J713" si="58">IF(I707="","",RIGHT(I707,LEN(I707)-FIND("_",I707)))</f>
        <v/>
      </c>
      <c r="K707" s="14"/>
      <c r="L707" t="str">
        <f t="shared" ref="L707:L713" si="59">IF(K707="","",RIGHT(K707,LEN(K707)-FIND("_",K707)))</f>
        <v/>
      </c>
    </row>
    <row r="708" spans="1:12">
      <c r="A708" s="5">
        <v>707</v>
      </c>
      <c r="B708" s="6" t="s">
        <v>486</v>
      </c>
      <c r="C708" s="6" t="s">
        <v>487</v>
      </c>
      <c r="D708" s="4" t="str">
        <f t="shared" si="55"/>
        <v>外陰部胚細胞腫瘍</v>
      </c>
      <c r="E708" s="6" t="s">
        <v>499</v>
      </c>
      <c r="F708" s="13" t="str">
        <f t="shared" si="56"/>
        <v>外陰部卵黄嚢腫瘍</v>
      </c>
      <c r="G708" s="14"/>
      <c r="H708" s="13" t="str">
        <f t="shared" si="57"/>
        <v/>
      </c>
      <c r="I708" s="14"/>
      <c r="J708" s="13" t="str">
        <f t="shared" si="58"/>
        <v/>
      </c>
      <c r="K708" s="14"/>
      <c r="L708" t="str">
        <f t="shared" si="59"/>
        <v/>
      </c>
    </row>
    <row r="709" spans="1:12">
      <c r="A709" s="5">
        <v>708</v>
      </c>
      <c r="B709" s="6" t="s">
        <v>486</v>
      </c>
      <c r="C709" s="6" t="s">
        <v>488</v>
      </c>
      <c r="D709" s="4" t="str">
        <f t="shared" si="55"/>
        <v>外陰部/膣粘液腺癌</v>
      </c>
      <c r="E709" s="14"/>
      <c r="F709" s="13" t="str">
        <f t="shared" si="56"/>
        <v/>
      </c>
      <c r="G709" s="14"/>
      <c r="H709" s="13" t="str">
        <f t="shared" si="57"/>
        <v/>
      </c>
      <c r="I709" s="14"/>
      <c r="J709" s="13" t="str">
        <f t="shared" si="58"/>
        <v/>
      </c>
      <c r="K709" s="14"/>
      <c r="L709" t="str">
        <f t="shared" si="59"/>
        <v/>
      </c>
    </row>
    <row r="710" spans="1:12">
      <c r="A710" s="5">
        <v>709</v>
      </c>
      <c r="B710" s="6" t="s">
        <v>486</v>
      </c>
      <c r="C710" s="6" t="s">
        <v>489</v>
      </c>
      <c r="D710" s="4" t="str">
        <f t="shared" si="55"/>
        <v>外陰部/膣粘膜黒色腫</v>
      </c>
      <c r="E710" s="14"/>
      <c r="F710" s="13" t="str">
        <f t="shared" si="56"/>
        <v/>
      </c>
      <c r="G710" s="14"/>
      <c r="H710" s="13" t="str">
        <f t="shared" si="57"/>
        <v/>
      </c>
      <c r="I710" s="14"/>
      <c r="J710" s="13" t="str">
        <f t="shared" si="58"/>
        <v/>
      </c>
      <c r="K710" s="14"/>
      <c r="L710" t="str">
        <f t="shared" si="59"/>
        <v/>
      </c>
    </row>
    <row r="711" spans="1:12">
      <c r="A711" s="5">
        <v>710</v>
      </c>
      <c r="B711" s="6" t="s">
        <v>486</v>
      </c>
      <c r="C711" s="6" t="s">
        <v>490</v>
      </c>
      <c r="D711" s="4" t="str">
        <f t="shared" si="55"/>
        <v>低分化膣癌</v>
      </c>
      <c r="E711" s="14"/>
      <c r="F711" s="13" t="str">
        <f t="shared" si="56"/>
        <v/>
      </c>
      <c r="G711" s="14"/>
      <c r="H711" s="13" t="str">
        <f t="shared" si="57"/>
        <v/>
      </c>
      <c r="I711" s="14"/>
      <c r="J711" s="13" t="str">
        <f t="shared" si="58"/>
        <v/>
      </c>
      <c r="K711" s="14"/>
      <c r="L711" t="str">
        <f t="shared" si="59"/>
        <v/>
      </c>
    </row>
    <row r="712" spans="1:12">
      <c r="A712" s="5">
        <v>711</v>
      </c>
      <c r="B712" s="6" t="s">
        <v>486</v>
      </c>
      <c r="C712" s="6" t="s">
        <v>491</v>
      </c>
      <c r="D712" s="4" t="str">
        <f t="shared" si="55"/>
        <v>外陰部/膣扁平上皮癌</v>
      </c>
      <c r="E712" s="14"/>
      <c r="F712" s="13" t="str">
        <f t="shared" si="56"/>
        <v/>
      </c>
      <c r="G712" s="14"/>
      <c r="H712" s="13" t="str">
        <f t="shared" si="57"/>
        <v/>
      </c>
      <c r="I712" s="14"/>
      <c r="J712" s="13" t="str">
        <f t="shared" si="58"/>
        <v/>
      </c>
      <c r="K712" s="14"/>
      <c r="L712" t="str">
        <f t="shared" si="59"/>
        <v/>
      </c>
    </row>
    <row r="713" spans="1:12">
      <c r="A713" s="5">
        <v>712</v>
      </c>
      <c r="B713" s="8" t="s">
        <v>486</v>
      </c>
      <c r="C713" s="6" t="s">
        <v>492</v>
      </c>
      <c r="D713" s="4" t="str">
        <f t="shared" si="55"/>
        <v>膣腺癌</v>
      </c>
      <c r="E713" s="14"/>
      <c r="F713" s="13" t="str">
        <f t="shared" si="56"/>
        <v/>
      </c>
      <c r="G713" s="14"/>
      <c r="H713" s="13" t="str">
        <f t="shared" si="57"/>
        <v/>
      </c>
      <c r="I713" s="14"/>
      <c r="J713" s="13" t="str">
        <f t="shared" si="58"/>
        <v/>
      </c>
      <c r="K713" s="14"/>
      <c r="L713" t="str">
        <f t="shared" si="59"/>
        <v/>
      </c>
    </row>
    <row r="714" spans="1:12">
      <c r="B714" s="27"/>
    </row>
  </sheetData>
  <sheetProtection sheet="1" autoFilter="0"/>
  <autoFilter ref="A1:L713" xr:uid="{00000000-0009-0000-0000-00000A000000}"/>
  <phoneticPr fontId="14"/>
  <pageMargins left="0.7" right="0.7" top="0.75" bottom="0.75" header="0.3" footer="0.3"/>
  <pageSetup paperSize="9" scale="15" fitToHeight="0"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9" tint="0.59999389629810485"/>
  </sheetPr>
  <dimension ref="B1:AL249"/>
  <sheetViews>
    <sheetView zoomScale="130" zoomScaleNormal="130" workbookViewId="0">
      <pane ySplit="2" topLeftCell="A3" activePane="bottomLeft" state="frozen"/>
      <selection pane="bottomLeft" activeCell="E7" sqref="E7"/>
    </sheetView>
  </sheetViews>
  <sheetFormatPr defaultRowHeight="18"/>
  <sheetData>
    <row r="1" spans="2:37">
      <c r="N1" t="s">
        <v>3612</v>
      </c>
    </row>
    <row r="2" spans="2:37">
      <c r="B2" s="52" t="s">
        <v>2484</v>
      </c>
      <c r="C2" s="140" t="s">
        <v>2508</v>
      </c>
      <c r="D2" s="140" t="s">
        <v>1298</v>
      </c>
      <c r="E2" s="140" t="s">
        <v>2470</v>
      </c>
      <c r="F2" s="140" t="s">
        <v>1257</v>
      </c>
      <c r="G2" s="140" t="s">
        <v>1263</v>
      </c>
      <c r="H2" s="140" t="s">
        <v>1264</v>
      </c>
      <c r="I2" s="140" t="s">
        <v>1265</v>
      </c>
      <c r="J2" s="140" t="s">
        <v>1266</v>
      </c>
      <c r="K2" s="140" t="s">
        <v>2471</v>
      </c>
      <c r="L2" s="140" t="s">
        <v>2568</v>
      </c>
      <c r="M2" s="140" t="s">
        <v>2473</v>
      </c>
      <c r="N2" s="140" t="s">
        <v>3594</v>
      </c>
      <c r="O2" s="140" t="s">
        <v>1294</v>
      </c>
      <c r="P2" s="140" t="s">
        <v>2474</v>
      </c>
      <c r="Q2" s="140" t="s">
        <v>1275</v>
      </c>
      <c r="R2" s="140" t="s">
        <v>2475</v>
      </c>
      <c r="S2" s="140" t="s">
        <v>1279</v>
      </c>
      <c r="T2" s="140" t="s">
        <v>2476</v>
      </c>
      <c r="U2" s="140" t="s">
        <v>2567</v>
      </c>
      <c r="V2" s="140" t="s">
        <v>2569</v>
      </c>
      <c r="W2" s="140" t="s">
        <v>2478</v>
      </c>
      <c r="X2" s="140" t="s">
        <v>2479</v>
      </c>
      <c r="Y2" s="140" t="s">
        <v>2570</v>
      </c>
      <c r="Z2" s="140" t="s">
        <v>1282</v>
      </c>
      <c r="AA2" s="140" t="s">
        <v>1283</v>
      </c>
      <c r="AB2" s="140" t="s">
        <v>1284</v>
      </c>
      <c r="AC2" s="140" t="s">
        <v>1289</v>
      </c>
      <c r="AD2" s="140" t="s">
        <v>2481</v>
      </c>
      <c r="AE2" s="140" t="s">
        <v>1291</v>
      </c>
      <c r="AF2" s="52" t="s">
        <v>2482</v>
      </c>
      <c r="AG2" s="52" t="s">
        <v>2483</v>
      </c>
      <c r="AH2" s="140" t="s">
        <v>905</v>
      </c>
    </row>
    <row r="4" spans="2:37">
      <c r="B4" s="52" t="s">
        <v>2485</v>
      </c>
      <c r="C4" t="s">
        <v>3018</v>
      </c>
      <c r="D4" t="s">
        <v>2814</v>
      </c>
      <c r="E4" t="s">
        <v>3609</v>
      </c>
      <c r="F4" t="s">
        <v>2822</v>
      </c>
      <c r="G4" t="s">
        <v>2824</v>
      </c>
      <c r="H4" t="s">
        <v>2830</v>
      </c>
      <c r="I4" t="s">
        <v>2838</v>
      </c>
      <c r="J4" t="s">
        <v>2839</v>
      </c>
      <c r="K4" t="s">
        <v>2841</v>
      </c>
      <c r="L4" t="s">
        <v>2850</v>
      </c>
      <c r="M4" t="s">
        <v>2855</v>
      </c>
      <c r="N4" t="s">
        <v>2865</v>
      </c>
      <c r="O4" t="s">
        <v>2866</v>
      </c>
      <c r="P4" t="s">
        <v>2868</v>
      </c>
      <c r="Q4" t="s">
        <v>2571</v>
      </c>
      <c r="R4" t="s">
        <v>2879</v>
      </c>
      <c r="S4" t="s">
        <v>2886</v>
      </c>
      <c r="T4" t="s">
        <v>2889</v>
      </c>
      <c r="U4" t="s">
        <v>2894</v>
      </c>
      <c r="V4" s="134" t="s">
        <v>3289</v>
      </c>
      <c r="W4" t="s">
        <v>2922</v>
      </c>
      <c r="X4" t="s">
        <v>2909</v>
      </c>
      <c r="Y4" t="s">
        <v>2925</v>
      </c>
      <c r="Z4" t="s">
        <v>2931</v>
      </c>
      <c r="AA4" t="s">
        <v>3347</v>
      </c>
      <c r="AB4" t="s">
        <v>2938</v>
      </c>
      <c r="AC4" t="s">
        <v>2939</v>
      </c>
      <c r="AD4" t="s">
        <v>2961</v>
      </c>
      <c r="AE4" t="s">
        <v>3000</v>
      </c>
      <c r="AF4" t="s">
        <v>3010</v>
      </c>
      <c r="AG4" t="s">
        <v>3007</v>
      </c>
      <c r="AH4" t="s">
        <v>3013</v>
      </c>
      <c r="AK4" t="s">
        <v>3626</v>
      </c>
    </row>
    <row r="5" spans="2:37">
      <c r="C5" t="s">
        <v>3019</v>
      </c>
      <c r="D5" t="s">
        <v>2815</v>
      </c>
      <c r="E5" t="s">
        <v>2816</v>
      </c>
      <c r="F5" t="s">
        <v>3140</v>
      </c>
      <c r="G5" t="s">
        <v>2825</v>
      </c>
      <c r="H5" t="s">
        <v>2831</v>
      </c>
      <c r="J5" t="s">
        <v>2840</v>
      </c>
      <c r="K5" t="s">
        <v>3172</v>
      </c>
      <c r="L5" t="s">
        <v>2851</v>
      </c>
      <c r="M5" t="s">
        <v>2856</v>
      </c>
      <c r="O5" t="s">
        <v>2867</v>
      </c>
      <c r="P5" t="s">
        <v>2869</v>
      </c>
      <c r="Q5" t="s">
        <v>2572</v>
      </c>
      <c r="R5" t="s">
        <v>2880</v>
      </c>
      <c r="S5" t="s">
        <v>2887</v>
      </c>
      <c r="T5" t="s">
        <v>2890</v>
      </c>
      <c r="U5" t="s">
        <v>2895</v>
      </c>
      <c r="V5" t="s">
        <v>2906</v>
      </c>
      <c r="W5" t="s">
        <v>2923</v>
      </c>
      <c r="X5" t="s">
        <v>2910</v>
      </c>
      <c r="Y5" t="s">
        <v>2926</v>
      </c>
      <c r="Z5" t="s">
        <v>2932</v>
      </c>
      <c r="AA5" t="s">
        <v>2935</v>
      </c>
      <c r="AC5" t="s">
        <v>2940</v>
      </c>
      <c r="AD5" t="s">
        <v>2962</v>
      </c>
      <c r="AE5" t="s">
        <v>3001</v>
      </c>
      <c r="AF5" t="s">
        <v>3011</v>
      </c>
      <c r="AG5" t="s">
        <v>3008</v>
      </c>
      <c r="AH5" t="s">
        <v>3014</v>
      </c>
    </row>
    <row r="6" spans="2:37">
      <c r="C6" t="s">
        <v>3021</v>
      </c>
      <c r="D6" t="s">
        <v>3606</v>
      </c>
      <c r="E6" t="s">
        <v>2817</v>
      </c>
      <c r="F6" t="s">
        <v>2823</v>
      </c>
      <c r="G6" t="s">
        <v>2826</v>
      </c>
      <c r="H6" t="s">
        <v>2832</v>
      </c>
      <c r="K6" t="s">
        <v>2842</v>
      </c>
      <c r="L6" t="s">
        <v>2852</v>
      </c>
      <c r="M6" t="s">
        <v>2857</v>
      </c>
      <c r="P6" t="s">
        <v>2870</v>
      </c>
      <c r="Q6" t="s">
        <v>2877</v>
      </c>
      <c r="R6" t="s">
        <v>2881</v>
      </c>
      <c r="S6" t="s">
        <v>2888</v>
      </c>
      <c r="T6" t="s">
        <v>2891</v>
      </c>
      <c r="U6" t="s">
        <v>2896</v>
      </c>
      <c r="V6" t="s">
        <v>2907</v>
      </c>
      <c r="W6" t="s">
        <v>2924</v>
      </c>
      <c r="X6" t="s">
        <v>2911</v>
      </c>
      <c r="Y6" t="s">
        <v>2927</v>
      </c>
      <c r="Z6" t="s">
        <v>2933</v>
      </c>
      <c r="AA6" t="s">
        <v>2908</v>
      </c>
      <c r="AC6" t="s">
        <v>2941</v>
      </c>
      <c r="AD6" t="s">
        <v>2963</v>
      </c>
      <c r="AE6" t="s">
        <v>3002</v>
      </c>
      <c r="AF6" t="s">
        <v>3012</v>
      </c>
      <c r="AG6" t="s">
        <v>3009</v>
      </c>
      <c r="AH6" t="s">
        <v>3015</v>
      </c>
    </row>
    <row r="7" spans="2:37">
      <c r="C7" t="s">
        <v>3042</v>
      </c>
      <c r="D7" t="s">
        <v>3608</v>
      </c>
      <c r="E7" t="s">
        <v>2818</v>
      </c>
      <c r="G7" t="s">
        <v>2827</v>
      </c>
      <c r="H7" t="s">
        <v>2833</v>
      </c>
      <c r="K7" t="s">
        <v>2843</v>
      </c>
      <c r="L7" t="s">
        <v>3592</v>
      </c>
      <c r="M7" t="s">
        <v>2858</v>
      </c>
      <c r="P7" t="s">
        <v>2871</v>
      </c>
      <c r="Q7" t="s">
        <v>2878</v>
      </c>
      <c r="R7" t="s">
        <v>2882</v>
      </c>
      <c r="T7" t="s">
        <v>2892</v>
      </c>
      <c r="U7" t="s">
        <v>2897</v>
      </c>
      <c r="V7" t="s">
        <v>3295</v>
      </c>
      <c r="W7" t="s">
        <v>3596</v>
      </c>
      <c r="X7" t="s">
        <v>2912</v>
      </c>
      <c r="Y7" t="s">
        <v>2928</v>
      </c>
      <c r="Z7" t="s">
        <v>2934</v>
      </c>
      <c r="AA7" t="s">
        <v>2936</v>
      </c>
      <c r="AC7" t="s">
        <v>2942</v>
      </c>
      <c r="AD7" t="s">
        <v>2964</v>
      </c>
      <c r="AE7" t="s">
        <v>3003</v>
      </c>
      <c r="AH7" t="s">
        <v>3016</v>
      </c>
    </row>
    <row r="8" spans="2:37">
      <c r="C8" t="s">
        <v>3048</v>
      </c>
      <c r="E8" t="s">
        <v>2819</v>
      </c>
      <c r="G8" t="s">
        <v>2828</v>
      </c>
      <c r="H8" t="s">
        <v>2834</v>
      </c>
      <c r="K8" t="s">
        <v>2844</v>
      </c>
      <c r="L8" t="s">
        <v>2853</v>
      </c>
      <c r="M8" t="s">
        <v>2859</v>
      </c>
      <c r="P8" t="s">
        <v>2872</v>
      </c>
      <c r="R8" t="s">
        <v>2883</v>
      </c>
      <c r="T8" t="s">
        <v>2893</v>
      </c>
      <c r="U8" t="s">
        <v>2898</v>
      </c>
      <c r="X8" t="s">
        <v>2913</v>
      </c>
      <c r="Y8" t="s">
        <v>2929</v>
      </c>
      <c r="AA8" t="s">
        <v>2937</v>
      </c>
      <c r="AC8" t="s">
        <v>2943</v>
      </c>
      <c r="AD8" t="s">
        <v>2965</v>
      </c>
      <c r="AE8" t="s">
        <v>3004</v>
      </c>
    </row>
    <row r="9" spans="2:37">
      <c r="C9" t="s">
        <v>3057</v>
      </c>
      <c r="E9" t="s">
        <v>2820</v>
      </c>
      <c r="G9" t="s">
        <v>2829</v>
      </c>
      <c r="H9" t="s">
        <v>2835</v>
      </c>
      <c r="K9" t="s">
        <v>2845</v>
      </c>
      <c r="L9" t="s">
        <v>2854</v>
      </c>
      <c r="M9" t="s">
        <v>2860</v>
      </c>
      <c r="P9" t="s">
        <v>2873</v>
      </c>
      <c r="R9" t="s">
        <v>2884</v>
      </c>
      <c r="U9" t="s">
        <v>2899</v>
      </c>
      <c r="X9" t="s">
        <v>2914</v>
      </c>
      <c r="Y9" t="s">
        <v>2930</v>
      </c>
      <c r="AC9" t="s">
        <v>2944</v>
      </c>
      <c r="AD9" t="s">
        <v>2966</v>
      </c>
      <c r="AE9" t="s">
        <v>3005</v>
      </c>
    </row>
    <row r="10" spans="2:37">
      <c r="C10" t="s">
        <v>3605</v>
      </c>
      <c r="E10" t="s">
        <v>2821</v>
      </c>
      <c r="G10" t="s">
        <v>3143</v>
      </c>
      <c r="H10" t="s">
        <v>2836</v>
      </c>
      <c r="K10" t="s">
        <v>2846</v>
      </c>
      <c r="M10" t="s">
        <v>2861</v>
      </c>
      <c r="P10" t="s">
        <v>2874</v>
      </c>
      <c r="R10" t="s">
        <v>2885</v>
      </c>
      <c r="U10" t="s">
        <v>2900</v>
      </c>
      <c r="X10" t="s">
        <v>2915</v>
      </c>
      <c r="AC10" t="s">
        <v>2945</v>
      </c>
      <c r="AD10" t="s">
        <v>2967</v>
      </c>
      <c r="AE10" t="s">
        <v>3006</v>
      </c>
    </row>
    <row r="11" spans="2:37">
      <c r="C11" t="s">
        <v>2499</v>
      </c>
      <c r="H11" t="s">
        <v>2837</v>
      </c>
      <c r="K11" t="s">
        <v>2847</v>
      </c>
      <c r="M11" t="s">
        <v>2862</v>
      </c>
      <c r="P11" t="s">
        <v>2875</v>
      </c>
      <c r="R11" t="s">
        <v>3239</v>
      </c>
      <c r="U11" t="s">
        <v>2901</v>
      </c>
      <c r="X11" t="s">
        <v>2916</v>
      </c>
      <c r="AC11" t="s">
        <v>2946</v>
      </c>
      <c r="AD11" t="s">
        <v>2968</v>
      </c>
    </row>
    <row r="12" spans="2:37">
      <c r="C12" t="s">
        <v>2501</v>
      </c>
      <c r="K12" t="s">
        <v>2848</v>
      </c>
      <c r="M12" t="s">
        <v>2863</v>
      </c>
      <c r="P12" t="s">
        <v>2876</v>
      </c>
      <c r="U12" t="s">
        <v>2902</v>
      </c>
      <c r="X12" t="s">
        <v>2917</v>
      </c>
      <c r="AC12" t="s">
        <v>2947</v>
      </c>
      <c r="AD12" t="s">
        <v>2969</v>
      </c>
    </row>
    <row r="13" spans="2:37">
      <c r="C13" t="s">
        <v>3089</v>
      </c>
      <c r="K13" t="s">
        <v>2849</v>
      </c>
      <c r="M13" t="s">
        <v>2864</v>
      </c>
      <c r="U13" t="s">
        <v>2903</v>
      </c>
      <c r="X13" t="s">
        <v>2918</v>
      </c>
      <c r="AC13" t="s">
        <v>2948</v>
      </c>
      <c r="AD13" t="s">
        <v>2970</v>
      </c>
    </row>
    <row r="14" spans="2:37">
      <c r="C14" t="s">
        <v>3093</v>
      </c>
      <c r="U14" t="s">
        <v>2904</v>
      </c>
      <c r="X14" t="s">
        <v>2919</v>
      </c>
      <c r="AC14" t="s">
        <v>2949</v>
      </c>
      <c r="AD14" t="s">
        <v>2971</v>
      </c>
    </row>
    <row r="15" spans="2:37">
      <c r="C15" t="s">
        <v>3102</v>
      </c>
      <c r="U15" t="s">
        <v>2573</v>
      </c>
      <c r="X15" t="s">
        <v>2920</v>
      </c>
      <c r="AC15" t="s">
        <v>2950</v>
      </c>
      <c r="AD15" t="s">
        <v>2972</v>
      </c>
    </row>
    <row r="16" spans="2:37">
      <c r="U16" t="s">
        <v>2905</v>
      </c>
      <c r="X16" t="s">
        <v>2921</v>
      </c>
      <c r="AC16" t="s">
        <v>2951</v>
      </c>
      <c r="AD16" t="s">
        <v>2973</v>
      </c>
    </row>
    <row r="17" spans="3:30">
      <c r="AC17" t="s">
        <v>2952</v>
      </c>
      <c r="AD17" t="s">
        <v>2974</v>
      </c>
    </row>
    <row r="18" spans="3:30">
      <c r="AC18" t="s">
        <v>2953</v>
      </c>
      <c r="AD18" s="144" t="s">
        <v>3615</v>
      </c>
    </row>
    <row r="19" spans="3:30">
      <c r="C19" s="133"/>
      <c r="D19" t="s">
        <v>3597</v>
      </c>
      <c r="AC19" t="s">
        <v>2954</v>
      </c>
      <c r="AD19" t="s">
        <v>2975</v>
      </c>
    </row>
    <row r="20" spans="3:30">
      <c r="AC20" t="s">
        <v>2955</v>
      </c>
      <c r="AD20" t="s">
        <v>2976</v>
      </c>
    </row>
    <row r="21" spans="3:30">
      <c r="AC21" t="s">
        <v>2956</v>
      </c>
      <c r="AD21" t="s">
        <v>2977</v>
      </c>
    </row>
    <row r="22" spans="3:30">
      <c r="AC22" t="s">
        <v>2957</v>
      </c>
      <c r="AD22" t="s">
        <v>2978</v>
      </c>
    </row>
    <row r="23" spans="3:30">
      <c r="AC23" t="s">
        <v>2958</v>
      </c>
      <c r="AD23" t="s">
        <v>2979</v>
      </c>
    </row>
    <row r="24" spans="3:30">
      <c r="AC24" t="s">
        <v>2959</v>
      </c>
      <c r="AD24" t="s">
        <v>2980</v>
      </c>
    </row>
    <row r="25" spans="3:30">
      <c r="AC25" t="s">
        <v>2960</v>
      </c>
      <c r="AD25" t="s">
        <v>2981</v>
      </c>
    </row>
    <row r="26" spans="3:30">
      <c r="AD26" t="s">
        <v>2982</v>
      </c>
    </row>
    <row r="27" spans="3:30">
      <c r="AD27" s="144" t="s">
        <v>3616</v>
      </c>
    </row>
    <row r="28" spans="3:30">
      <c r="AD28" t="s">
        <v>2983</v>
      </c>
    </row>
    <row r="29" spans="3:30">
      <c r="AD29" t="s">
        <v>2984</v>
      </c>
    </row>
    <row r="30" spans="3:30">
      <c r="AD30" t="s">
        <v>2985</v>
      </c>
    </row>
    <row r="31" spans="3:30">
      <c r="AD31" t="s">
        <v>2986</v>
      </c>
    </row>
    <row r="32" spans="3:30">
      <c r="AD32" t="s">
        <v>2987</v>
      </c>
    </row>
    <row r="33" spans="2:38">
      <c r="AD33" t="s">
        <v>2988</v>
      </c>
    </row>
    <row r="34" spans="2:38">
      <c r="AD34" t="s">
        <v>2989</v>
      </c>
    </row>
    <row r="35" spans="2:38">
      <c r="AD35" t="s">
        <v>2990</v>
      </c>
    </row>
    <row r="36" spans="2:38">
      <c r="AD36" t="s">
        <v>2991</v>
      </c>
    </row>
    <row r="37" spans="2:38">
      <c r="AD37" t="s">
        <v>2992</v>
      </c>
    </row>
    <row r="38" spans="2:38">
      <c r="AD38" t="s">
        <v>2993</v>
      </c>
    </row>
    <row r="39" spans="2:38">
      <c r="AD39" t="s">
        <v>2994</v>
      </c>
    </row>
    <row r="40" spans="2:38">
      <c r="AD40" t="s">
        <v>2995</v>
      </c>
    </row>
    <row r="41" spans="2:38">
      <c r="AD41" t="s">
        <v>2996</v>
      </c>
    </row>
    <row r="42" spans="2:38">
      <c r="AD42" t="s">
        <v>2997</v>
      </c>
    </row>
    <row r="43" spans="2:38">
      <c r="AD43" t="s">
        <v>2998</v>
      </c>
    </row>
    <row r="44" spans="2:38">
      <c r="R44" s="130"/>
      <c r="U44" s="130"/>
      <c r="AD44" t="s">
        <v>2999</v>
      </c>
      <c r="AE44" s="130"/>
      <c r="AF44" s="130"/>
    </row>
    <row r="45" spans="2:38">
      <c r="B45" s="101" t="s">
        <v>3017</v>
      </c>
      <c r="C45" s="132" t="s">
        <v>2514</v>
      </c>
      <c r="D45" s="27" t="s">
        <v>3106</v>
      </c>
      <c r="E45" s="27" t="s">
        <v>3109</v>
      </c>
      <c r="F45" s="27" t="s">
        <v>3136</v>
      </c>
      <c r="G45" s="27" t="s">
        <v>3141</v>
      </c>
      <c r="H45" s="27" t="s">
        <v>3144</v>
      </c>
      <c r="I45" s="27" t="s">
        <v>3166</v>
      </c>
      <c r="J45" s="27" t="s">
        <v>3169</v>
      </c>
      <c r="K45" s="131" t="s">
        <v>3171</v>
      </c>
      <c r="L45" s="27" t="s">
        <v>3193</v>
      </c>
      <c r="M45" s="27" t="s">
        <v>3209</v>
      </c>
      <c r="N45" s="27" t="s">
        <v>3223</v>
      </c>
      <c r="O45" s="27" t="s">
        <v>3226</v>
      </c>
      <c r="P45" s="27" t="s">
        <v>3226</v>
      </c>
      <c r="Q45" s="27" t="s">
        <v>3227</v>
      </c>
      <c r="R45" t="s">
        <v>3233</v>
      </c>
      <c r="S45" s="27" t="s">
        <v>3226</v>
      </c>
      <c r="T45" s="27" t="s">
        <v>3241</v>
      </c>
      <c r="U45" s="131" t="s">
        <v>3256</v>
      </c>
      <c r="V45" s="27" t="s">
        <v>3260</v>
      </c>
      <c r="W45" s="27" t="s">
        <v>3296</v>
      </c>
      <c r="X45" s="27" t="s">
        <v>3327</v>
      </c>
      <c r="Y45" s="27" t="s">
        <v>3337</v>
      </c>
      <c r="Z45" s="27" t="s">
        <v>3226</v>
      </c>
      <c r="AA45" s="27" t="s">
        <v>3049</v>
      </c>
      <c r="AB45" s="27" t="s">
        <v>3348</v>
      </c>
      <c r="AC45" s="27" t="s">
        <v>3349</v>
      </c>
      <c r="AD45" s="130"/>
      <c r="AE45" s="27" t="s">
        <v>3369</v>
      </c>
      <c r="AF45" s="130" t="s">
        <v>3600</v>
      </c>
      <c r="AG45" t="s">
        <v>3502</v>
      </c>
      <c r="AH45" t="s">
        <v>3625</v>
      </c>
      <c r="AL45" t="s">
        <v>3627</v>
      </c>
    </row>
    <row r="46" spans="2:38">
      <c r="C46" t="s">
        <v>2516</v>
      </c>
      <c r="D46" t="s">
        <v>3105</v>
      </c>
      <c r="E46" t="s">
        <v>3110</v>
      </c>
      <c r="F46" s="130" t="s">
        <v>3137</v>
      </c>
      <c r="G46" s="130" t="s">
        <v>3142</v>
      </c>
      <c r="H46" t="s">
        <v>3145</v>
      </c>
      <c r="I46" t="s">
        <v>3167</v>
      </c>
      <c r="J46" s="130" t="s">
        <v>3170</v>
      </c>
      <c r="K46" t="s">
        <v>3173</v>
      </c>
      <c r="L46" t="s">
        <v>3194</v>
      </c>
      <c r="M46" t="s">
        <v>3210</v>
      </c>
      <c r="N46" t="s">
        <v>3224</v>
      </c>
      <c r="Q46" t="s">
        <v>3228</v>
      </c>
      <c r="R46" t="s">
        <v>3234</v>
      </c>
      <c r="T46" s="130" t="s">
        <v>3255</v>
      </c>
      <c r="U46" t="s">
        <v>3257</v>
      </c>
      <c r="V46" t="s">
        <v>3261</v>
      </c>
      <c r="W46" t="s">
        <v>3297</v>
      </c>
      <c r="X46" t="s">
        <v>3328</v>
      </c>
      <c r="Y46" t="s">
        <v>3050</v>
      </c>
      <c r="AA46" t="s">
        <v>3050</v>
      </c>
      <c r="AB46" s="133" t="s">
        <v>3613</v>
      </c>
      <c r="AC46" t="s">
        <v>3350</v>
      </c>
      <c r="AD46" s="130" t="s">
        <v>3356</v>
      </c>
      <c r="AE46" t="s">
        <v>3370</v>
      </c>
      <c r="AF46" s="131" t="s">
        <v>3385</v>
      </c>
      <c r="AG46" t="s">
        <v>3503</v>
      </c>
      <c r="AH46" t="s">
        <v>3617</v>
      </c>
    </row>
    <row r="47" spans="2:38">
      <c r="C47" s="130" t="s">
        <v>2518</v>
      </c>
      <c r="D47" s="143" t="s">
        <v>3607</v>
      </c>
      <c r="E47" t="s">
        <v>3111</v>
      </c>
      <c r="F47" t="s">
        <v>3138</v>
      </c>
      <c r="H47" t="s">
        <v>3146</v>
      </c>
      <c r="I47" s="130" t="s">
        <v>3168</v>
      </c>
      <c r="K47" s="130" t="s">
        <v>3174</v>
      </c>
      <c r="L47" t="s">
        <v>3195</v>
      </c>
      <c r="M47" t="s">
        <v>3211</v>
      </c>
      <c r="N47" s="130" t="s">
        <v>3225</v>
      </c>
      <c r="Q47" t="s">
        <v>3229</v>
      </c>
      <c r="R47" t="s">
        <v>3235</v>
      </c>
      <c r="U47" t="s">
        <v>3258</v>
      </c>
      <c r="V47" s="130" t="s">
        <v>3262</v>
      </c>
      <c r="W47" t="s">
        <v>3298</v>
      </c>
      <c r="X47" t="s">
        <v>3329</v>
      </c>
      <c r="Y47" t="s">
        <v>3338</v>
      </c>
      <c r="AA47" t="s">
        <v>3343</v>
      </c>
      <c r="AB47" s="143" t="s">
        <v>3614</v>
      </c>
      <c r="AC47" t="s">
        <v>3351</v>
      </c>
      <c r="AD47" s="131" t="s">
        <v>3357</v>
      </c>
      <c r="AE47" t="s">
        <v>3371</v>
      </c>
      <c r="AF47" s="131" t="s">
        <v>3386</v>
      </c>
      <c r="AG47" t="s">
        <v>3504</v>
      </c>
      <c r="AH47" t="s">
        <v>3618</v>
      </c>
    </row>
    <row r="48" spans="2:38">
      <c r="C48" t="s">
        <v>2521</v>
      </c>
      <c r="E48" t="s">
        <v>3112</v>
      </c>
      <c r="F48" s="130" t="s">
        <v>3139</v>
      </c>
      <c r="H48" s="130" t="s">
        <v>3147</v>
      </c>
      <c r="K48" s="131" t="s">
        <v>2964</v>
      </c>
      <c r="L48" t="s">
        <v>3196</v>
      </c>
      <c r="M48" s="130" t="s">
        <v>3212</v>
      </c>
      <c r="Q48" s="27" t="s">
        <v>3230</v>
      </c>
      <c r="R48" t="s">
        <v>3236</v>
      </c>
      <c r="U48" s="130" t="s">
        <v>3259</v>
      </c>
      <c r="V48" t="s">
        <v>3595</v>
      </c>
      <c r="W48" t="s">
        <v>3299</v>
      </c>
      <c r="X48" t="s">
        <v>3330</v>
      </c>
      <c r="Y48" t="s">
        <v>3339</v>
      </c>
      <c r="AA48" t="s">
        <v>3344</v>
      </c>
      <c r="AC48" t="s">
        <v>3352</v>
      </c>
      <c r="AD48" s="131" t="s">
        <v>3358</v>
      </c>
      <c r="AE48" s="130" t="s">
        <v>3372</v>
      </c>
      <c r="AF48" s="131" t="s">
        <v>3387</v>
      </c>
      <c r="AG48" t="s">
        <v>3505</v>
      </c>
      <c r="AH48" t="s">
        <v>3619</v>
      </c>
    </row>
    <row r="49" spans="3:34">
      <c r="C49" t="s">
        <v>2523</v>
      </c>
      <c r="E49" t="s">
        <v>3113</v>
      </c>
      <c r="H49" t="s">
        <v>3148</v>
      </c>
      <c r="K49" t="s">
        <v>3124</v>
      </c>
      <c r="L49" t="s">
        <v>3197</v>
      </c>
      <c r="M49" t="s">
        <v>3213</v>
      </c>
      <c r="Q49" t="s">
        <v>3231</v>
      </c>
      <c r="R49" s="130" t="s">
        <v>3237</v>
      </c>
      <c r="V49" t="s">
        <v>3263</v>
      </c>
      <c r="W49" t="s">
        <v>3300</v>
      </c>
      <c r="X49" t="s">
        <v>3331</v>
      </c>
      <c r="Y49" t="s">
        <v>3340</v>
      </c>
      <c r="AA49" t="s">
        <v>3345</v>
      </c>
      <c r="AC49" t="s">
        <v>3353</v>
      </c>
      <c r="AD49" s="27" t="s">
        <v>3359</v>
      </c>
      <c r="AE49" s="27" t="s">
        <v>3373</v>
      </c>
      <c r="AF49" s="145" t="s">
        <v>3599</v>
      </c>
      <c r="AG49" t="s">
        <v>3506</v>
      </c>
      <c r="AH49" t="s">
        <v>3620</v>
      </c>
    </row>
    <row r="50" spans="3:34">
      <c r="C50" t="s">
        <v>2525</v>
      </c>
      <c r="E50" t="s">
        <v>3114</v>
      </c>
      <c r="H50" t="s">
        <v>3149</v>
      </c>
      <c r="K50" t="s">
        <v>3178</v>
      </c>
      <c r="L50" t="s">
        <v>3198</v>
      </c>
      <c r="M50" t="s">
        <v>3214</v>
      </c>
      <c r="Q50" s="130" t="s">
        <v>3232</v>
      </c>
      <c r="R50" s="131" t="s">
        <v>3238</v>
      </c>
      <c r="V50" t="s">
        <v>3264</v>
      </c>
      <c r="W50" t="s">
        <v>3301</v>
      </c>
      <c r="X50" t="s">
        <v>3332</v>
      </c>
      <c r="Y50" t="s">
        <v>3341</v>
      </c>
      <c r="AA50" s="130" t="s">
        <v>3346</v>
      </c>
      <c r="AC50" t="s">
        <v>3354</v>
      </c>
      <c r="AD50" t="s">
        <v>3360</v>
      </c>
      <c r="AE50" s="130" t="s">
        <v>3374</v>
      </c>
      <c r="AG50" t="s">
        <v>1528</v>
      </c>
      <c r="AH50" t="s">
        <v>3621</v>
      </c>
    </row>
    <row r="51" spans="3:34">
      <c r="C51" t="s">
        <v>2527</v>
      </c>
      <c r="E51" s="130" t="s">
        <v>3115</v>
      </c>
      <c r="H51" t="s">
        <v>3150</v>
      </c>
      <c r="K51" t="s">
        <v>3610</v>
      </c>
      <c r="L51" s="130" t="s">
        <v>3593</v>
      </c>
      <c r="M51" t="s">
        <v>3215</v>
      </c>
      <c r="V51" t="s">
        <v>3265</v>
      </c>
      <c r="W51" t="s">
        <v>3302</v>
      </c>
      <c r="X51" s="130" t="s">
        <v>3333</v>
      </c>
      <c r="Y51" s="130" t="s">
        <v>3342</v>
      </c>
      <c r="AC51" s="130" t="s">
        <v>3355</v>
      </c>
      <c r="AD51" t="s">
        <v>3361</v>
      </c>
      <c r="AE51" s="27" t="s">
        <v>3375</v>
      </c>
      <c r="AG51" t="s">
        <v>3555</v>
      </c>
      <c r="AH51" t="s">
        <v>3622</v>
      </c>
    </row>
    <row r="52" spans="3:34">
      <c r="C52" t="s">
        <v>2529</v>
      </c>
      <c r="E52" s="27" t="s">
        <v>3117</v>
      </c>
      <c r="H52" t="s">
        <v>3151</v>
      </c>
      <c r="K52" t="s">
        <v>3611</v>
      </c>
      <c r="L52" s="27" t="s">
        <v>3199</v>
      </c>
      <c r="M52" t="s">
        <v>3216</v>
      </c>
      <c r="V52" t="s">
        <v>3266</v>
      </c>
      <c r="W52" t="s">
        <v>3303</v>
      </c>
      <c r="AD52" s="130" t="s">
        <v>3362</v>
      </c>
      <c r="AE52" t="s">
        <v>3376</v>
      </c>
      <c r="AG52" t="s">
        <v>3507</v>
      </c>
      <c r="AH52" t="s">
        <v>3623</v>
      </c>
    </row>
    <row r="53" spans="3:34">
      <c r="C53" t="s">
        <v>3591</v>
      </c>
      <c r="E53" t="s">
        <v>3118</v>
      </c>
      <c r="H53" t="s">
        <v>3152</v>
      </c>
      <c r="K53" t="s">
        <v>3179</v>
      </c>
      <c r="L53" t="s">
        <v>3200</v>
      </c>
      <c r="M53" s="130" t="s">
        <v>3217</v>
      </c>
      <c r="V53" t="s">
        <v>3267</v>
      </c>
      <c r="W53" t="s">
        <v>3304</v>
      </c>
      <c r="AD53" s="131" t="s">
        <v>3363</v>
      </c>
      <c r="AE53" t="s">
        <v>3377</v>
      </c>
      <c r="AG53" t="s">
        <v>3556</v>
      </c>
      <c r="AH53" t="s">
        <v>3624</v>
      </c>
    </row>
    <row r="54" spans="3:34">
      <c r="C54" t="s">
        <v>3020</v>
      </c>
      <c r="E54" t="s">
        <v>3119</v>
      </c>
      <c r="H54" t="s">
        <v>3153</v>
      </c>
      <c r="K54" t="s">
        <v>3180</v>
      </c>
      <c r="L54" s="130" t="s">
        <v>3201</v>
      </c>
      <c r="M54" s="27" t="s">
        <v>3218</v>
      </c>
      <c r="V54" t="s">
        <v>3268</v>
      </c>
      <c r="W54" t="s">
        <v>3305</v>
      </c>
      <c r="AD54" s="27" t="s">
        <v>3364</v>
      </c>
      <c r="AE54" t="s">
        <v>3378</v>
      </c>
      <c r="AG54" t="s">
        <v>3508</v>
      </c>
    </row>
    <row r="55" spans="3:34">
      <c r="C55" t="s">
        <v>2534</v>
      </c>
      <c r="E55" t="s">
        <v>3120</v>
      </c>
      <c r="H55" t="s">
        <v>3154</v>
      </c>
      <c r="K55" t="s">
        <v>3181</v>
      </c>
      <c r="M55" t="s">
        <v>3219</v>
      </c>
      <c r="V55" t="s">
        <v>3269</v>
      </c>
      <c r="W55" t="s">
        <v>3306</v>
      </c>
      <c r="AD55" t="s">
        <v>3365</v>
      </c>
      <c r="AE55" t="s">
        <v>3379</v>
      </c>
    </row>
    <row r="56" spans="3:34">
      <c r="C56" t="s">
        <v>2536</v>
      </c>
      <c r="E56" t="s">
        <v>3121</v>
      </c>
      <c r="H56" t="s">
        <v>3155</v>
      </c>
      <c r="K56" t="s">
        <v>3182</v>
      </c>
      <c r="M56" t="s">
        <v>3220</v>
      </c>
      <c r="V56" t="s">
        <v>3270</v>
      </c>
      <c r="W56" s="130" t="s">
        <v>3307</v>
      </c>
      <c r="AD56" t="s">
        <v>3366</v>
      </c>
      <c r="AE56" t="s">
        <v>3380</v>
      </c>
    </row>
    <row r="57" spans="3:34">
      <c r="C57" t="s">
        <v>2538</v>
      </c>
      <c r="E57" s="130" t="s">
        <v>3122</v>
      </c>
      <c r="H57" t="s">
        <v>3156</v>
      </c>
      <c r="K57" t="s">
        <v>3183</v>
      </c>
      <c r="M57" s="130" t="s">
        <v>3221</v>
      </c>
      <c r="V57" t="s">
        <v>3271</v>
      </c>
      <c r="W57" s="27" t="s">
        <v>3049</v>
      </c>
      <c r="AD57" t="s">
        <v>3367</v>
      </c>
      <c r="AE57" t="s">
        <v>3381</v>
      </c>
    </row>
    <row r="58" spans="3:34">
      <c r="C58" s="130" t="s">
        <v>2540</v>
      </c>
      <c r="E58" s="131" t="s">
        <v>2819</v>
      </c>
      <c r="H58" s="130" t="s">
        <v>3157</v>
      </c>
      <c r="K58" s="130" t="s">
        <v>3184</v>
      </c>
      <c r="M58" t="s">
        <v>3222</v>
      </c>
      <c r="V58" t="s">
        <v>3272</v>
      </c>
      <c r="W58" t="s">
        <v>3308</v>
      </c>
      <c r="AD58" s="130" t="s">
        <v>3368</v>
      </c>
      <c r="AE58" t="s">
        <v>3382</v>
      </c>
    </row>
    <row r="59" spans="3:34">
      <c r="C59" t="s">
        <v>3022</v>
      </c>
      <c r="E59" s="27" t="s">
        <v>3123</v>
      </c>
      <c r="K59" t="s">
        <v>3185</v>
      </c>
      <c r="V59" t="s">
        <v>3273</v>
      </c>
      <c r="W59" t="s">
        <v>3309</v>
      </c>
      <c r="AE59" t="s">
        <v>3383</v>
      </c>
    </row>
    <row r="60" spans="3:34">
      <c r="C60" t="s">
        <v>3023</v>
      </c>
      <c r="E60" t="s">
        <v>3124</v>
      </c>
      <c r="K60" s="130" t="s">
        <v>3186</v>
      </c>
      <c r="V60" t="s">
        <v>3274</v>
      </c>
      <c r="W60" s="130" t="s">
        <v>3310</v>
      </c>
      <c r="AE60" s="130" t="s">
        <v>3384</v>
      </c>
    </row>
    <row r="61" spans="3:34">
      <c r="C61" t="s">
        <v>3024</v>
      </c>
      <c r="E61" t="s">
        <v>3125</v>
      </c>
      <c r="V61" t="s">
        <v>3275</v>
      </c>
      <c r="W61" t="s">
        <v>3321</v>
      </c>
    </row>
    <row r="62" spans="3:34">
      <c r="C62" t="s">
        <v>3025</v>
      </c>
      <c r="E62" t="s">
        <v>3126</v>
      </c>
      <c r="V62" t="s">
        <v>3276</v>
      </c>
      <c r="W62" t="s">
        <v>3311</v>
      </c>
    </row>
    <row r="63" spans="3:34">
      <c r="C63" t="s">
        <v>3026</v>
      </c>
      <c r="E63" t="s">
        <v>3127</v>
      </c>
      <c r="V63" s="130" t="s">
        <v>3277</v>
      </c>
      <c r="W63" t="s">
        <v>3312</v>
      </c>
    </row>
    <row r="64" spans="3:34">
      <c r="C64" t="s">
        <v>3027</v>
      </c>
      <c r="E64" t="s">
        <v>3128</v>
      </c>
      <c r="V64" s="27" t="s">
        <v>3278</v>
      </c>
      <c r="W64" t="s">
        <v>3313</v>
      </c>
    </row>
    <row r="65" spans="3:23">
      <c r="C65" t="s">
        <v>3028</v>
      </c>
      <c r="E65" t="s">
        <v>3129</v>
      </c>
      <c r="V65" t="s">
        <v>3050</v>
      </c>
      <c r="W65" t="s">
        <v>3314</v>
      </c>
    </row>
    <row r="66" spans="3:23">
      <c r="C66" t="s">
        <v>3029</v>
      </c>
      <c r="E66" t="s">
        <v>3130</v>
      </c>
      <c r="V66" t="s">
        <v>3279</v>
      </c>
      <c r="W66" s="130" t="s">
        <v>3315</v>
      </c>
    </row>
    <row r="67" spans="3:23">
      <c r="C67" t="s">
        <v>3030</v>
      </c>
      <c r="E67" t="s">
        <v>3131</v>
      </c>
      <c r="V67" t="s">
        <v>3280</v>
      </c>
    </row>
    <row r="68" spans="3:23">
      <c r="C68" t="s">
        <v>3031</v>
      </c>
      <c r="E68" t="s">
        <v>3132</v>
      </c>
      <c r="V68" t="s">
        <v>3281</v>
      </c>
    </row>
    <row r="69" spans="3:23">
      <c r="C69" s="130" t="s">
        <v>3032</v>
      </c>
      <c r="E69" t="s">
        <v>3133</v>
      </c>
      <c r="V69" t="s">
        <v>3282</v>
      </c>
    </row>
    <row r="70" spans="3:23">
      <c r="C70" t="s">
        <v>3033</v>
      </c>
      <c r="E70" t="s">
        <v>3134</v>
      </c>
      <c r="V70" s="130" t="s">
        <v>3283</v>
      </c>
    </row>
    <row r="71" spans="3:23">
      <c r="C71" t="s">
        <v>3034</v>
      </c>
      <c r="E71" s="130" t="s">
        <v>3135</v>
      </c>
      <c r="V71" t="s">
        <v>3284</v>
      </c>
    </row>
    <row r="72" spans="3:23">
      <c r="C72" t="s">
        <v>3035</v>
      </c>
      <c r="V72" t="s">
        <v>3285</v>
      </c>
    </row>
    <row r="73" spans="3:23">
      <c r="C73" t="s">
        <v>3036</v>
      </c>
      <c r="V73" t="s">
        <v>3286</v>
      </c>
    </row>
    <row r="74" spans="3:23">
      <c r="C74" t="s">
        <v>3037</v>
      </c>
      <c r="V74" t="s">
        <v>3287</v>
      </c>
    </row>
    <row r="75" spans="3:23">
      <c r="C75" t="s">
        <v>3038</v>
      </c>
      <c r="V75" s="130" t="s">
        <v>3288</v>
      </c>
    </row>
    <row r="76" spans="3:23">
      <c r="C76" t="s">
        <v>3039</v>
      </c>
    </row>
    <row r="77" spans="3:23">
      <c r="C77" t="s">
        <v>3040</v>
      </c>
    </row>
    <row r="78" spans="3:23">
      <c r="C78" t="s">
        <v>3041</v>
      </c>
    </row>
    <row r="79" spans="3:23">
      <c r="C79" s="27" t="s">
        <v>3043</v>
      </c>
    </row>
    <row r="80" spans="3:23">
      <c r="C80" t="s">
        <v>3044</v>
      </c>
    </row>
    <row r="81" spans="3:3">
      <c r="C81" t="s">
        <v>3045</v>
      </c>
    </row>
    <row r="82" spans="3:3">
      <c r="C82" t="s">
        <v>3046</v>
      </c>
    </row>
    <row r="83" spans="3:3">
      <c r="C83" s="130" t="s">
        <v>3047</v>
      </c>
    </row>
    <row r="84" spans="3:3">
      <c r="C84" s="27" t="s">
        <v>3049</v>
      </c>
    </row>
    <row r="85" spans="3:3">
      <c r="C85" t="s">
        <v>3050</v>
      </c>
    </row>
    <row r="86" spans="3:3">
      <c r="C86" t="s">
        <v>3051</v>
      </c>
    </row>
    <row r="87" spans="3:3">
      <c r="C87" t="s">
        <v>3052</v>
      </c>
    </row>
    <row r="88" spans="3:3">
      <c r="C88" t="s">
        <v>3053</v>
      </c>
    </row>
    <row r="89" spans="3:3">
      <c r="C89" t="s">
        <v>3054</v>
      </c>
    </row>
    <row r="90" spans="3:3">
      <c r="C90" t="s">
        <v>3055</v>
      </c>
    </row>
    <row r="91" spans="3:3">
      <c r="C91" s="130" t="s">
        <v>3056</v>
      </c>
    </row>
    <row r="92" spans="3:3">
      <c r="C92" s="27" t="s">
        <v>3058</v>
      </c>
    </row>
    <row r="93" spans="3:3">
      <c r="C93" t="s">
        <v>3059</v>
      </c>
    </row>
    <row r="94" spans="3:3">
      <c r="C94" t="s">
        <v>3060</v>
      </c>
    </row>
    <row r="95" spans="3:3">
      <c r="C95" t="s">
        <v>3061</v>
      </c>
    </row>
    <row r="96" spans="3:3">
      <c r="C96" t="s">
        <v>3062</v>
      </c>
    </row>
    <row r="97" spans="3:3">
      <c r="C97" t="s">
        <v>3063</v>
      </c>
    </row>
    <row r="98" spans="3:3">
      <c r="C98" t="s">
        <v>3064</v>
      </c>
    </row>
    <row r="99" spans="3:3">
      <c r="C99" t="s">
        <v>3065</v>
      </c>
    </row>
    <row r="100" spans="3:3">
      <c r="C100" s="130" t="s">
        <v>3066</v>
      </c>
    </row>
    <row r="101" spans="3:3">
      <c r="C101" s="27" t="s">
        <v>3067</v>
      </c>
    </row>
    <row r="102" spans="3:3">
      <c r="C102" t="s">
        <v>3068</v>
      </c>
    </row>
    <row r="103" spans="3:3">
      <c r="C103" t="s">
        <v>3069</v>
      </c>
    </row>
    <row r="104" spans="3:3">
      <c r="C104" t="s">
        <v>3070</v>
      </c>
    </row>
    <row r="105" spans="3:3">
      <c r="C105" t="s">
        <v>3071</v>
      </c>
    </row>
    <row r="106" spans="3:3">
      <c r="C106" t="s">
        <v>3072</v>
      </c>
    </row>
    <row r="107" spans="3:3">
      <c r="C107" t="s">
        <v>3073</v>
      </c>
    </row>
    <row r="108" spans="3:3">
      <c r="C108" s="130" t="s">
        <v>3074</v>
      </c>
    </row>
    <row r="109" spans="3:3">
      <c r="C109" s="27" t="s">
        <v>3075</v>
      </c>
    </row>
    <row r="110" spans="3:3">
      <c r="C110" t="s">
        <v>3076</v>
      </c>
    </row>
    <row r="111" spans="3:3">
      <c r="C111" t="s">
        <v>3077</v>
      </c>
    </row>
    <row r="112" spans="3:3">
      <c r="C112" t="s">
        <v>3078</v>
      </c>
    </row>
    <row r="113" spans="3:3">
      <c r="C113" t="s">
        <v>3079</v>
      </c>
    </row>
    <row r="114" spans="3:3">
      <c r="C114" t="s">
        <v>3080</v>
      </c>
    </row>
    <row r="115" spans="3:3">
      <c r="C115" t="s">
        <v>3081</v>
      </c>
    </row>
    <row r="116" spans="3:3">
      <c r="C116" t="s">
        <v>3082</v>
      </c>
    </row>
    <row r="117" spans="3:3">
      <c r="C117" t="s">
        <v>3083</v>
      </c>
    </row>
    <row r="118" spans="3:3">
      <c r="C118" t="s">
        <v>3084</v>
      </c>
    </row>
    <row r="119" spans="3:3">
      <c r="C119" s="130" t="s">
        <v>3085</v>
      </c>
    </row>
    <row r="120" spans="3:3">
      <c r="C120" s="27" t="s">
        <v>3090</v>
      </c>
    </row>
    <row r="121" spans="3:3">
      <c r="C121" t="s">
        <v>3086</v>
      </c>
    </row>
    <row r="122" spans="3:3">
      <c r="C122" t="s">
        <v>3087</v>
      </c>
    </row>
    <row r="123" spans="3:3">
      <c r="C123" s="130" t="s">
        <v>3088</v>
      </c>
    </row>
    <row r="124" spans="3:3">
      <c r="C124" t="s">
        <v>3091</v>
      </c>
    </row>
    <row r="125" spans="3:3">
      <c r="C125" s="130" t="s">
        <v>3092</v>
      </c>
    </row>
    <row r="126" spans="3:3">
      <c r="C126" t="s">
        <v>3094</v>
      </c>
    </row>
    <row r="127" spans="3:3">
      <c r="C127" t="s">
        <v>3095</v>
      </c>
    </row>
    <row r="128" spans="3:3">
      <c r="C128" t="s">
        <v>3096</v>
      </c>
    </row>
    <row r="129" spans="2:38">
      <c r="C129" t="s">
        <v>3097</v>
      </c>
    </row>
    <row r="130" spans="2:38">
      <c r="C130" t="s">
        <v>3098</v>
      </c>
    </row>
    <row r="131" spans="2:38">
      <c r="C131" t="s">
        <v>3099</v>
      </c>
    </row>
    <row r="132" spans="2:38">
      <c r="C132" t="s">
        <v>3100</v>
      </c>
    </row>
    <row r="133" spans="2:38">
      <c r="C133" t="s">
        <v>3101</v>
      </c>
    </row>
    <row r="134" spans="2:38">
      <c r="V134" s="130"/>
      <c r="AF134" s="130"/>
      <c r="AG134" s="130"/>
    </row>
    <row r="135" spans="2:38">
      <c r="B135" s="101" t="s">
        <v>3103</v>
      </c>
      <c r="C135" s="132" t="s">
        <v>3104</v>
      </c>
      <c r="D135" s="27" t="s">
        <v>3107</v>
      </c>
      <c r="E135" s="27" t="s">
        <v>3116</v>
      </c>
      <c r="F135" s="27" t="s">
        <v>3165</v>
      </c>
      <c r="G135" s="27" t="s">
        <v>3165</v>
      </c>
      <c r="H135" s="27" t="s">
        <v>3158</v>
      </c>
      <c r="I135" s="27" t="s">
        <v>3165</v>
      </c>
      <c r="J135" s="27" t="s">
        <v>3165</v>
      </c>
      <c r="K135" s="27" t="s">
        <v>3175</v>
      </c>
      <c r="L135" s="27" t="s">
        <v>3202</v>
      </c>
      <c r="M135" s="27" t="s">
        <v>3165</v>
      </c>
      <c r="N135" s="27" t="s">
        <v>3165</v>
      </c>
      <c r="O135" s="27" t="s">
        <v>3165</v>
      </c>
      <c r="P135" s="27" t="s">
        <v>3165</v>
      </c>
      <c r="Q135" s="27" t="s">
        <v>3165</v>
      </c>
      <c r="R135" s="27" t="s">
        <v>3165</v>
      </c>
      <c r="S135" s="27" t="s">
        <v>3165</v>
      </c>
      <c r="T135" s="27" t="s">
        <v>3240</v>
      </c>
      <c r="U135" s="27" t="s">
        <v>3165</v>
      </c>
      <c r="V135" t="s">
        <v>3290</v>
      </c>
      <c r="W135" s="27" t="s">
        <v>3316</v>
      </c>
      <c r="X135" s="27" t="s">
        <v>3334</v>
      </c>
      <c r="Y135" s="27" t="s">
        <v>3165</v>
      </c>
      <c r="Z135" s="27" t="s">
        <v>3165</v>
      </c>
      <c r="AA135" s="27" t="s">
        <v>3165</v>
      </c>
      <c r="AB135" s="27" t="s">
        <v>3165</v>
      </c>
      <c r="AC135" s="27" t="s">
        <v>3165</v>
      </c>
      <c r="AE135" s="27" t="s">
        <v>3165</v>
      </c>
      <c r="AF135" s="27" t="s">
        <v>3388</v>
      </c>
      <c r="AG135" t="s">
        <v>3509</v>
      </c>
      <c r="AL135" t="s">
        <v>3630</v>
      </c>
    </row>
    <row r="136" spans="2:38">
      <c r="C136" t="s">
        <v>2545</v>
      </c>
      <c r="D136" s="130" t="s">
        <v>3108</v>
      </c>
      <c r="H136" t="s">
        <v>3159</v>
      </c>
      <c r="K136" t="s">
        <v>3176</v>
      </c>
      <c r="L136" t="s">
        <v>3203</v>
      </c>
      <c r="T136" s="27" t="s">
        <v>3242</v>
      </c>
      <c r="V136" t="s">
        <v>3291</v>
      </c>
      <c r="W136" t="s">
        <v>3317</v>
      </c>
      <c r="X136" t="s">
        <v>3335</v>
      </c>
      <c r="AD136" s="27" t="s">
        <v>3165</v>
      </c>
      <c r="AF136" s="130" t="s">
        <v>3389</v>
      </c>
      <c r="AG136" t="s">
        <v>3510</v>
      </c>
    </row>
    <row r="137" spans="2:38">
      <c r="C137" s="130" t="s">
        <v>2547</v>
      </c>
      <c r="H137" t="s">
        <v>3160</v>
      </c>
      <c r="K137" s="130" t="s">
        <v>3177</v>
      </c>
      <c r="L137" t="s">
        <v>3204</v>
      </c>
      <c r="T137" t="s">
        <v>3243</v>
      </c>
      <c r="V137" s="130" t="s">
        <v>3292</v>
      </c>
      <c r="W137" s="130" t="s">
        <v>3318</v>
      </c>
      <c r="X137" s="130" t="s">
        <v>3336</v>
      </c>
      <c r="AF137" s="27" t="s">
        <v>3390</v>
      </c>
      <c r="AG137" t="s">
        <v>3511</v>
      </c>
    </row>
    <row r="138" spans="2:38">
      <c r="H138" t="s">
        <v>3161</v>
      </c>
      <c r="K138" s="27" t="s">
        <v>3187</v>
      </c>
      <c r="L138" t="s">
        <v>3205</v>
      </c>
      <c r="T138" t="s">
        <v>3244</v>
      </c>
      <c r="V138" s="27" t="s">
        <v>3293</v>
      </c>
      <c r="W138" t="s">
        <v>3319</v>
      </c>
      <c r="AF138" s="130" t="s">
        <v>3391</v>
      </c>
      <c r="AG138" t="s">
        <v>3512</v>
      </c>
    </row>
    <row r="139" spans="2:38">
      <c r="H139" s="130" t="s">
        <v>3162</v>
      </c>
      <c r="K139" t="s">
        <v>3188</v>
      </c>
      <c r="L139" t="s">
        <v>3206</v>
      </c>
      <c r="T139" t="s">
        <v>3245</v>
      </c>
      <c r="V139" s="130" t="s">
        <v>3294</v>
      </c>
      <c r="W139" s="130" t="s">
        <v>3320</v>
      </c>
      <c r="AF139" s="27" t="s">
        <v>3450</v>
      </c>
      <c r="AG139" s="130" t="s">
        <v>3513</v>
      </c>
    </row>
    <row r="140" spans="2:38">
      <c r="H140" t="s">
        <v>3163</v>
      </c>
      <c r="K140" s="130" t="s">
        <v>3189</v>
      </c>
      <c r="L140" s="141" t="s">
        <v>3207</v>
      </c>
      <c r="T140" t="s">
        <v>3246</v>
      </c>
      <c r="W140" s="27" t="s">
        <v>3322</v>
      </c>
      <c r="AF140" s="130" t="s">
        <v>3475</v>
      </c>
      <c r="AG140" s="27" t="s">
        <v>3514</v>
      </c>
    </row>
    <row r="141" spans="2:38">
      <c r="H141" s="130" t="s">
        <v>3164</v>
      </c>
      <c r="K141" t="s">
        <v>3190</v>
      </c>
      <c r="L141" s="142" t="s">
        <v>3208</v>
      </c>
      <c r="T141" t="s">
        <v>3247</v>
      </c>
      <c r="W141" t="s">
        <v>3323</v>
      </c>
      <c r="AF141" t="s">
        <v>3394</v>
      </c>
      <c r="AG141" t="s">
        <v>3515</v>
      </c>
    </row>
    <row r="142" spans="2:38">
      <c r="K142" t="s">
        <v>3191</v>
      </c>
      <c r="T142" t="s">
        <v>3248</v>
      </c>
      <c r="W142" t="s">
        <v>3324</v>
      </c>
      <c r="AF142" t="s">
        <v>3395</v>
      </c>
      <c r="AG142" s="146" t="s">
        <v>3628</v>
      </c>
    </row>
    <row r="143" spans="2:38">
      <c r="K143" s="130" t="s">
        <v>3192</v>
      </c>
      <c r="T143" t="s">
        <v>3249</v>
      </c>
      <c r="W143" t="s">
        <v>3325</v>
      </c>
      <c r="AF143" t="s">
        <v>3396</v>
      </c>
      <c r="AG143" t="s">
        <v>3516</v>
      </c>
    </row>
    <row r="144" spans="2:38">
      <c r="T144" t="s">
        <v>3250</v>
      </c>
      <c r="W144" s="130" t="s">
        <v>3326</v>
      </c>
      <c r="AF144" t="s">
        <v>3392</v>
      </c>
      <c r="AG144" t="s">
        <v>3517</v>
      </c>
    </row>
    <row r="145" spans="2:33">
      <c r="T145" t="s">
        <v>3251</v>
      </c>
      <c r="AF145" t="s">
        <v>3397</v>
      </c>
      <c r="AG145" s="130" t="s">
        <v>3518</v>
      </c>
    </row>
    <row r="146" spans="2:33">
      <c r="T146" t="s">
        <v>3252</v>
      </c>
      <c r="AF146" s="130" t="s">
        <v>3398</v>
      </c>
      <c r="AG146" s="27" t="s">
        <v>3519</v>
      </c>
    </row>
    <row r="147" spans="2:33">
      <c r="T147" t="s">
        <v>3253</v>
      </c>
      <c r="AF147" s="27" t="s">
        <v>3399</v>
      </c>
      <c r="AG147" t="s">
        <v>3520</v>
      </c>
    </row>
    <row r="148" spans="2:33">
      <c r="T148" s="130" t="s">
        <v>3254</v>
      </c>
      <c r="AF148" s="130" t="s">
        <v>3400</v>
      </c>
      <c r="AG148" t="s">
        <v>3521</v>
      </c>
    </row>
    <row r="149" spans="2:33">
      <c r="AG149" t="s">
        <v>3522</v>
      </c>
    </row>
    <row r="150" spans="2:33">
      <c r="B150" s="101" t="s">
        <v>3401</v>
      </c>
      <c r="AF150" s="27" t="s">
        <v>3402</v>
      </c>
      <c r="AG150" t="s">
        <v>3523</v>
      </c>
    </row>
    <row r="151" spans="2:33">
      <c r="AF151" t="s">
        <v>3403</v>
      </c>
      <c r="AG151" t="s">
        <v>3524</v>
      </c>
    </row>
    <row r="152" spans="2:33">
      <c r="AF152" t="s">
        <v>3404</v>
      </c>
      <c r="AG152" t="s">
        <v>3525</v>
      </c>
    </row>
    <row r="153" spans="2:33">
      <c r="AF153" t="s">
        <v>3602</v>
      </c>
      <c r="AG153" t="s">
        <v>3526</v>
      </c>
    </row>
    <row r="154" spans="2:33">
      <c r="AF154" t="s">
        <v>3604</v>
      </c>
      <c r="AG154" t="s">
        <v>3527</v>
      </c>
    </row>
    <row r="155" spans="2:33">
      <c r="AF155" t="s">
        <v>3405</v>
      </c>
      <c r="AG155" s="130" t="s">
        <v>3528</v>
      </c>
    </row>
    <row r="156" spans="2:33">
      <c r="AF156" t="s">
        <v>3406</v>
      </c>
      <c r="AG156" s="27" t="s">
        <v>3529</v>
      </c>
    </row>
    <row r="157" spans="2:33">
      <c r="AF157" t="s">
        <v>3407</v>
      </c>
      <c r="AG157" t="s">
        <v>3530</v>
      </c>
    </row>
    <row r="158" spans="2:33">
      <c r="AF158" s="130" t="s">
        <v>3408</v>
      </c>
      <c r="AG158" s="130" t="s">
        <v>3629</v>
      </c>
    </row>
    <row r="159" spans="2:33">
      <c r="AF159" s="27" t="s">
        <v>3411</v>
      </c>
      <c r="AG159" t="s">
        <v>3531</v>
      </c>
    </row>
    <row r="160" spans="2:33">
      <c r="AF160" t="s">
        <v>3412</v>
      </c>
      <c r="AG160" t="s">
        <v>3532</v>
      </c>
    </row>
    <row r="161" spans="32:33">
      <c r="AF161" t="s">
        <v>3413</v>
      </c>
      <c r="AG161" t="s">
        <v>3533</v>
      </c>
    </row>
    <row r="162" spans="32:33">
      <c r="AF162" s="130" t="s">
        <v>3414</v>
      </c>
      <c r="AG162" t="s">
        <v>3534</v>
      </c>
    </row>
    <row r="163" spans="32:33">
      <c r="AF163" t="s">
        <v>3415</v>
      </c>
      <c r="AG163" t="s">
        <v>3535</v>
      </c>
    </row>
    <row r="164" spans="32:33">
      <c r="AF164" t="s">
        <v>3416</v>
      </c>
      <c r="AG164" t="s">
        <v>3536</v>
      </c>
    </row>
    <row r="165" spans="32:33">
      <c r="AF165" t="s">
        <v>3417</v>
      </c>
      <c r="AG165" s="130" t="s">
        <v>3537</v>
      </c>
    </row>
    <row r="166" spans="32:33">
      <c r="AF166" t="s">
        <v>3418</v>
      </c>
      <c r="AG166" t="s">
        <v>3538</v>
      </c>
    </row>
    <row r="167" spans="32:33">
      <c r="AF167" t="s">
        <v>3419</v>
      </c>
      <c r="AG167" t="s">
        <v>3539</v>
      </c>
    </row>
    <row r="168" spans="32:33">
      <c r="AF168" t="s">
        <v>3420</v>
      </c>
      <c r="AG168" t="s">
        <v>3540</v>
      </c>
    </row>
    <row r="169" spans="32:33">
      <c r="AF169" t="s">
        <v>3421</v>
      </c>
      <c r="AG169" t="s">
        <v>3541</v>
      </c>
    </row>
    <row r="170" spans="32:33">
      <c r="AF170" t="s">
        <v>3422</v>
      </c>
      <c r="AG170" s="130" t="s">
        <v>3542</v>
      </c>
    </row>
    <row r="171" spans="32:33">
      <c r="AF171" t="s">
        <v>3478</v>
      </c>
      <c r="AG171" s="27" t="s">
        <v>3543</v>
      </c>
    </row>
    <row r="172" spans="32:33">
      <c r="AF172" t="s">
        <v>3423</v>
      </c>
      <c r="AG172" t="s">
        <v>3544</v>
      </c>
    </row>
    <row r="173" spans="32:33">
      <c r="AF173" t="s">
        <v>3424</v>
      </c>
      <c r="AG173" t="s">
        <v>3545</v>
      </c>
    </row>
    <row r="174" spans="32:33">
      <c r="AF174" t="s">
        <v>3425</v>
      </c>
      <c r="AG174" s="130" t="s">
        <v>3546</v>
      </c>
    </row>
    <row r="175" spans="32:33">
      <c r="AF175" t="s">
        <v>3426</v>
      </c>
      <c r="AG175" t="s">
        <v>3547</v>
      </c>
    </row>
    <row r="176" spans="32:33">
      <c r="AF176" t="s">
        <v>3427</v>
      </c>
      <c r="AG176" t="s">
        <v>3548</v>
      </c>
    </row>
    <row r="177" spans="28:33">
      <c r="AF177" t="s">
        <v>3428</v>
      </c>
      <c r="AG177" t="s">
        <v>3549</v>
      </c>
    </row>
    <row r="178" spans="28:33">
      <c r="AF178" t="s">
        <v>3429</v>
      </c>
      <c r="AG178" t="s">
        <v>3550</v>
      </c>
    </row>
    <row r="179" spans="28:33">
      <c r="AF179" t="s">
        <v>3430</v>
      </c>
      <c r="AG179" t="s">
        <v>3551</v>
      </c>
    </row>
    <row r="180" spans="28:33">
      <c r="AF180" t="s">
        <v>3431</v>
      </c>
      <c r="AG180" t="s">
        <v>3552</v>
      </c>
    </row>
    <row r="181" spans="28:33">
      <c r="AF181" t="s">
        <v>3432</v>
      </c>
      <c r="AG181" s="130" t="s">
        <v>3553</v>
      </c>
    </row>
    <row r="182" spans="28:33">
      <c r="AB182" t="s">
        <v>3563</v>
      </c>
      <c r="AF182" t="s">
        <v>3433</v>
      </c>
    </row>
    <row r="183" spans="28:33">
      <c r="AF183" t="s">
        <v>3434</v>
      </c>
      <c r="AG183" t="s">
        <v>3564</v>
      </c>
    </row>
    <row r="184" spans="28:33">
      <c r="AF184" t="s">
        <v>3482</v>
      </c>
      <c r="AG184" t="s">
        <v>3565</v>
      </c>
    </row>
    <row r="185" spans="28:33">
      <c r="AF185" t="s">
        <v>3435</v>
      </c>
      <c r="AG185" t="s">
        <v>3566</v>
      </c>
    </row>
    <row r="186" spans="28:33">
      <c r="AF186" t="s">
        <v>3436</v>
      </c>
      <c r="AG186" t="s">
        <v>3567</v>
      </c>
    </row>
    <row r="187" spans="28:33">
      <c r="AF187" t="s">
        <v>3437</v>
      </c>
      <c r="AG187" t="s">
        <v>3568</v>
      </c>
    </row>
    <row r="188" spans="28:33">
      <c r="AF188" t="s">
        <v>3490</v>
      </c>
      <c r="AG188" t="s">
        <v>3569</v>
      </c>
    </row>
    <row r="189" spans="28:33">
      <c r="AF189" t="s">
        <v>3438</v>
      </c>
      <c r="AG189" t="s">
        <v>3570</v>
      </c>
    </row>
    <row r="190" spans="28:33">
      <c r="AF190" t="s">
        <v>3439</v>
      </c>
      <c r="AG190" t="s">
        <v>3559</v>
      </c>
    </row>
    <row r="191" spans="28:33">
      <c r="AF191" t="s">
        <v>3440</v>
      </c>
      <c r="AG191" t="s">
        <v>3571</v>
      </c>
    </row>
    <row r="192" spans="28:33">
      <c r="AF192" t="s">
        <v>3441</v>
      </c>
      <c r="AG192" t="s">
        <v>3572</v>
      </c>
    </row>
    <row r="193" spans="32:33">
      <c r="AF193" t="s">
        <v>3442</v>
      </c>
      <c r="AG193" t="s">
        <v>3573</v>
      </c>
    </row>
    <row r="194" spans="32:33">
      <c r="AF194" t="s">
        <v>3443</v>
      </c>
      <c r="AG194" s="130" t="s">
        <v>3574</v>
      </c>
    </row>
    <row r="195" spans="32:33">
      <c r="AF195" t="s">
        <v>3444</v>
      </c>
      <c r="AG195" s="27" t="s">
        <v>3575</v>
      </c>
    </row>
    <row r="196" spans="32:33">
      <c r="AF196" t="s">
        <v>3445</v>
      </c>
      <c r="AG196" t="s">
        <v>3576</v>
      </c>
    </row>
    <row r="197" spans="32:33">
      <c r="AF197" t="s">
        <v>3446</v>
      </c>
      <c r="AG197" t="s">
        <v>3577</v>
      </c>
    </row>
    <row r="198" spans="32:33">
      <c r="AF198" t="s">
        <v>3447</v>
      </c>
      <c r="AG198" t="s">
        <v>3578</v>
      </c>
    </row>
    <row r="199" spans="32:33">
      <c r="AF199" t="s">
        <v>3448</v>
      </c>
      <c r="AG199" t="s">
        <v>3579</v>
      </c>
    </row>
    <row r="200" spans="32:33">
      <c r="AF200" t="s">
        <v>3495</v>
      </c>
      <c r="AG200" t="s">
        <v>3580</v>
      </c>
    </row>
    <row r="201" spans="32:33">
      <c r="AF201" s="130" t="s">
        <v>3449</v>
      </c>
      <c r="AG201" t="s">
        <v>3581</v>
      </c>
    </row>
    <row r="202" spans="32:33">
      <c r="AF202" s="27" t="s">
        <v>3451</v>
      </c>
      <c r="AG202" t="s">
        <v>3582</v>
      </c>
    </row>
    <row r="203" spans="32:33">
      <c r="AF203" t="s">
        <v>3452</v>
      </c>
      <c r="AG203" s="130" t="s">
        <v>3583</v>
      </c>
    </row>
    <row r="204" spans="32:33">
      <c r="AF204" t="s">
        <v>3453</v>
      </c>
      <c r="AG204" s="27" t="s">
        <v>3585</v>
      </c>
    </row>
    <row r="205" spans="32:33">
      <c r="AF205" t="s">
        <v>3454</v>
      </c>
      <c r="AG205" s="130" t="s">
        <v>3584</v>
      </c>
    </row>
    <row r="206" spans="32:33">
      <c r="AF206" t="s">
        <v>3455</v>
      </c>
      <c r="AG206" s="27" t="s">
        <v>3586</v>
      </c>
    </row>
    <row r="207" spans="32:33">
      <c r="AF207" t="s">
        <v>3456</v>
      </c>
      <c r="AG207" s="130" t="s">
        <v>3587</v>
      </c>
    </row>
    <row r="208" spans="32:33">
      <c r="AF208" t="s">
        <v>3457</v>
      </c>
    </row>
    <row r="209" spans="32:32">
      <c r="AF209" t="s">
        <v>3458</v>
      </c>
    </row>
    <row r="210" spans="32:32">
      <c r="AF210" t="s">
        <v>3459</v>
      </c>
    </row>
    <row r="211" spans="32:32">
      <c r="AF211" t="s">
        <v>3460</v>
      </c>
    </row>
    <row r="212" spans="32:32">
      <c r="AF212" t="s">
        <v>3461</v>
      </c>
    </row>
    <row r="213" spans="32:32">
      <c r="AF213" t="s">
        <v>3462</v>
      </c>
    </row>
    <row r="214" spans="32:32">
      <c r="AF214" t="s">
        <v>3463</v>
      </c>
    </row>
    <row r="215" spans="32:32">
      <c r="AF215" t="s">
        <v>3464</v>
      </c>
    </row>
    <row r="216" spans="32:32">
      <c r="AF216" t="s">
        <v>3465</v>
      </c>
    </row>
    <row r="217" spans="32:32">
      <c r="AF217" t="s">
        <v>3466</v>
      </c>
    </row>
    <row r="218" spans="32:32">
      <c r="AF218" t="s">
        <v>3501</v>
      </c>
    </row>
    <row r="219" spans="32:32">
      <c r="AF219" t="s">
        <v>3467</v>
      </c>
    </row>
    <row r="220" spans="32:32">
      <c r="AF220" t="s">
        <v>3468</v>
      </c>
    </row>
    <row r="221" spans="32:32">
      <c r="AF221" t="s">
        <v>3469</v>
      </c>
    </row>
    <row r="222" spans="32:32">
      <c r="AF222" t="s">
        <v>3470</v>
      </c>
    </row>
    <row r="223" spans="32:32">
      <c r="AF223" t="s">
        <v>3471</v>
      </c>
    </row>
    <row r="224" spans="32:32">
      <c r="AF224" t="s">
        <v>3472</v>
      </c>
    </row>
    <row r="225" spans="30:32">
      <c r="AF225" t="s">
        <v>3473</v>
      </c>
    </row>
    <row r="226" spans="30:32">
      <c r="AF226" s="130" t="s">
        <v>3474</v>
      </c>
    </row>
    <row r="228" spans="30:32">
      <c r="AF228" s="27" t="s">
        <v>3476</v>
      </c>
    </row>
    <row r="229" spans="30:32">
      <c r="AD229" t="s">
        <v>3554</v>
      </c>
      <c r="AF229" t="s">
        <v>3477</v>
      </c>
    </row>
    <row r="230" spans="30:32">
      <c r="AF230" s="27" t="s">
        <v>3479</v>
      </c>
    </row>
    <row r="231" spans="30:32">
      <c r="AF231" t="s">
        <v>3480</v>
      </c>
    </row>
    <row r="232" spans="30:32">
      <c r="AF232" s="27" t="s">
        <v>3481</v>
      </c>
    </row>
    <row r="233" spans="30:32">
      <c r="AF233" s="27" t="s">
        <v>3483</v>
      </c>
    </row>
    <row r="234" spans="30:32">
      <c r="AF234" s="27" t="s">
        <v>3484</v>
      </c>
    </row>
    <row r="235" spans="30:32">
      <c r="AF235" t="s">
        <v>3486</v>
      </c>
    </row>
    <row r="236" spans="30:32">
      <c r="AF236" t="s">
        <v>3485</v>
      </c>
    </row>
    <row r="237" spans="30:32">
      <c r="AF237" s="27" t="s">
        <v>3487</v>
      </c>
    </row>
    <row r="238" spans="30:32">
      <c r="AF238" t="s">
        <v>3488</v>
      </c>
    </row>
    <row r="239" spans="30:32">
      <c r="AF239" t="s">
        <v>3489</v>
      </c>
    </row>
    <row r="240" spans="30:32">
      <c r="AF240" s="27" t="s">
        <v>3491</v>
      </c>
    </row>
    <row r="241" spans="32:32">
      <c r="AF241" t="s">
        <v>3492</v>
      </c>
    </row>
    <row r="242" spans="32:32">
      <c r="AF242" s="27" t="s">
        <v>3493</v>
      </c>
    </row>
    <row r="243" spans="32:32">
      <c r="AF243" t="s">
        <v>3494</v>
      </c>
    </row>
    <row r="244" spans="32:32">
      <c r="AF244" s="27" t="s">
        <v>3496</v>
      </c>
    </row>
    <row r="245" spans="32:32">
      <c r="AF245" t="s">
        <v>3497</v>
      </c>
    </row>
    <row r="246" spans="32:32">
      <c r="AF246" t="s">
        <v>3498</v>
      </c>
    </row>
    <row r="247" spans="32:32">
      <c r="AF247" s="27" t="s">
        <v>3499</v>
      </c>
    </row>
    <row r="248" spans="32:32">
      <c r="AF248" t="s">
        <v>3500</v>
      </c>
    </row>
    <row r="249" spans="32:32">
      <c r="AF249" s="27"/>
    </row>
  </sheetData>
  <phoneticPr fontId="14"/>
  <pageMargins left="0.7" right="0.7" top="0.75" bottom="0.75" header="0.3" footer="0.3"/>
  <pageSetup paperSize="9" orientation="portrait" horizontalDpi="0"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B1:AH34"/>
  <sheetViews>
    <sheetView topLeftCell="A3" workbookViewId="0">
      <selection activeCell="E22" sqref="E22"/>
    </sheetView>
  </sheetViews>
  <sheetFormatPr defaultRowHeight="18"/>
  <cols>
    <col min="2" max="2" width="12.69921875" bestFit="1" customWidth="1"/>
    <col min="4" max="4" width="28.8984375" bestFit="1" customWidth="1"/>
    <col min="5" max="5" width="24" bestFit="1" customWidth="1"/>
  </cols>
  <sheetData>
    <row r="1" spans="2:34">
      <c r="B1" s="51" t="s">
        <v>906</v>
      </c>
    </row>
    <row r="2" spans="2:34">
      <c r="B2" s="51"/>
      <c r="C2" s="52" t="s">
        <v>2484</v>
      </c>
      <c r="D2" s="52" t="s">
        <v>2485</v>
      </c>
      <c r="E2" s="52" t="s">
        <v>2510</v>
      </c>
      <c r="F2" s="52" t="s">
        <v>2511</v>
      </c>
      <c r="G2" s="52" t="s">
        <v>2512</v>
      </c>
      <c r="H2" s="52" t="s">
        <v>2513</v>
      </c>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2:34">
      <c r="B3" s="52" t="s">
        <v>2508</v>
      </c>
      <c r="C3" s="420" t="s">
        <v>2508</v>
      </c>
      <c r="D3" s="84" t="s">
        <v>2519</v>
      </c>
      <c r="E3" s="89" t="s">
        <v>2514</v>
      </c>
    </row>
    <row r="4" spans="2:34">
      <c r="B4" s="52" t="s">
        <v>1298</v>
      </c>
      <c r="C4" s="421"/>
      <c r="D4" s="85" t="s">
        <v>2541</v>
      </c>
      <c r="E4" s="90" t="s">
        <v>2516</v>
      </c>
    </row>
    <row r="5" spans="2:34">
      <c r="B5" s="52" t="s">
        <v>2470</v>
      </c>
      <c r="C5" s="421"/>
      <c r="D5" s="83" t="s">
        <v>2489</v>
      </c>
      <c r="E5" s="91" t="s">
        <v>2518</v>
      </c>
    </row>
    <row r="6" spans="2:34">
      <c r="B6" s="52" t="s">
        <v>1257</v>
      </c>
      <c r="C6" s="421"/>
      <c r="D6" s="83" t="s">
        <v>2491</v>
      </c>
      <c r="E6" s="86" t="s">
        <v>2521</v>
      </c>
    </row>
    <row r="7" spans="2:34">
      <c r="B7" s="52" t="s">
        <v>1263</v>
      </c>
      <c r="C7" s="421"/>
      <c r="D7" s="83" t="s">
        <v>2493</v>
      </c>
      <c r="E7" s="87" t="s">
        <v>2523</v>
      </c>
    </row>
    <row r="8" spans="2:34">
      <c r="B8" s="52" t="s">
        <v>1264</v>
      </c>
      <c r="C8" s="421"/>
      <c r="D8" s="83" t="s">
        <v>2495</v>
      </c>
      <c r="E8" s="87" t="s">
        <v>2525</v>
      </c>
    </row>
    <row r="9" spans="2:34">
      <c r="B9" s="52" t="s">
        <v>1265</v>
      </c>
      <c r="C9" s="421"/>
      <c r="D9" s="83" t="s">
        <v>2497</v>
      </c>
      <c r="E9" s="87" t="s">
        <v>2527</v>
      </c>
    </row>
    <row r="10" spans="2:34">
      <c r="B10" s="52" t="s">
        <v>1266</v>
      </c>
      <c r="C10" s="421"/>
      <c r="D10" s="83" t="s">
        <v>2499</v>
      </c>
      <c r="E10" s="87" t="s">
        <v>2529</v>
      </c>
    </row>
    <row r="11" spans="2:34">
      <c r="B11" s="52" t="s">
        <v>2471</v>
      </c>
      <c r="C11" s="421"/>
      <c r="D11" s="83" t="s">
        <v>2501</v>
      </c>
      <c r="E11" s="87" t="s">
        <v>2531</v>
      </c>
    </row>
    <row r="12" spans="2:34">
      <c r="B12" s="52" t="s">
        <v>2472</v>
      </c>
      <c r="C12" s="421"/>
      <c r="D12" s="83" t="s">
        <v>2503</v>
      </c>
      <c r="E12" s="87" t="s">
        <v>2548</v>
      </c>
      <c r="F12" s="81" t="s">
        <v>2543</v>
      </c>
    </row>
    <row r="13" spans="2:34">
      <c r="B13" s="52" t="s">
        <v>2473</v>
      </c>
      <c r="C13" s="421"/>
      <c r="D13" s="83" t="s">
        <v>2505</v>
      </c>
      <c r="E13" s="87" t="s">
        <v>2534</v>
      </c>
      <c r="F13" s="82" t="s">
        <v>2545</v>
      </c>
    </row>
    <row r="14" spans="2:34">
      <c r="B14" s="52" t="s">
        <v>2468</v>
      </c>
      <c r="C14" s="421"/>
      <c r="D14" s="83" t="s">
        <v>2507</v>
      </c>
      <c r="E14" s="87" t="s">
        <v>2536</v>
      </c>
      <c r="F14" s="82" t="s">
        <v>2547</v>
      </c>
    </row>
    <row r="15" spans="2:34">
      <c r="B15" s="52" t="s">
        <v>1294</v>
      </c>
      <c r="E15" s="87" t="s">
        <v>2538</v>
      </c>
    </row>
    <row r="16" spans="2:34">
      <c r="B16" s="52" t="s">
        <v>2474</v>
      </c>
      <c r="E16" s="88" t="s">
        <v>2540</v>
      </c>
    </row>
    <row r="17" spans="2:5">
      <c r="B17" s="52" t="s">
        <v>1275</v>
      </c>
      <c r="E17" s="87" t="s">
        <v>2549</v>
      </c>
    </row>
    <row r="18" spans="2:5">
      <c r="B18" s="52" t="s">
        <v>2475</v>
      </c>
      <c r="E18" s="87" t="s">
        <v>2550</v>
      </c>
    </row>
    <row r="19" spans="2:5">
      <c r="B19" s="52" t="s">
        <v>1279</v>
      </c>
      <c r="E19" s="87" t="s">
        <v>2551</v>
      </c>
    </row>
    <row r="20" spans="2:5">
      <c r="B20" s="52" t="s">
        <v>2476</v>
      </c>
      <c r="E20" s="87" t="s">
        <v>2552</v>
      </c>
    </row>
    <row r="21" spans="2:5">
      <c r="B21" s="52" t="s">
        <v>2567</v>
      </c>
      <c r="E21" s="87" t="s">
        <v>2553</v>
      </c>
    </row>
    <row r="22" spans="2:5">
      <c r="B22" s="52" t="s">
        <v>1287</v>
      </c>
      <c r="E22" s="92" t="e">
        <f>LEFT(がん種Tree!D120,FIND("_",がん種Tree!D120))</f>
        <v>#VALUE!</v>
      </c>
    </row>
    <row r="23" spans="2:5">
      <c r="B23" s="52" t="s">
        <v>2478</v>
      </c>
    </row>
    <row r="24" spans="2:5">
      <c r="B24" s="52" t="s">
        <v>2479</v>
      </c>
    </row>
    <row r="25" spans="2:5">
      <c r="B25" s="52" t="s">
        <v>2480</v>
      </c>
    </row>
    <row r="26" spans="2:5">
      <c r="B26" s="52" t="s">
        <v>1282</v>
      </c>
    </row>
    <row r="27" spans="2:5">
      <c r="B27" s="52" t="s">
        <v>1283</v>
      </c>
    </row>
    <row r="28" spans="2:5">
      <c r="B28" s="52" t="s">
        <v>1284</v>
      </c>
    </row>
    <row r="29" spans="2:5">
      <c r="B29" s="52" t="s">
        <v>1289</v>
      </c>
    </row>
    <row r="30" spans="2:5">
      <c r="B30" s="52" t="s">
        <v>2481</v>
      </c>
    </row>
    <row r="31" spans="2:5">
      <c r="B31" s="52" t="s">
        <v>1291</v>
      </c>
    </row>
    <row r="32" spans="2:5">
      <c r="B32" s="52" t="s">
        <v>2482</v>
      </c>
    </row>
    <row r="33" spans="2:2">
      <c r="B33" s="52" t="s">
        <v>2483</v>
      </c>
    </row>
    <row r="34" spans="2:2">
      <c r="B34" s="52" t="s">
        <v>905</v>
      </c>
    </row>
  </sheetData>
  <mergeCells count="1">
    <mergeCell ref="C3:C14"/>
  </mergeCells>
  <phoneticPr fontId="1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2:AU361"/>
  <sheetViews>
    <sheetView topLeftCell="A184" workbookViewId="0">
      <selection activeCell="J199" sqref="J199"/>
    </sheetView>
  </sheetViews>
  <sheetFormatPr defaultColWidth="9" defaultRowHeight="13.2"/>
  <cols>
    <col min="1" max="1" width="19.3984375" style="51" customWidth="1"/>
    <col min="2" max="47" width="13.59765625" style="51" customWidth="1"/>
    <col min="48" max="16384" width="9" style="51"/>
  </cols>
  <sheetData>
    <row r="2" spans="1:33">
      <c r="A2" s="51" t="s">
        <v>880</v>
      </c>
      <c r="B2" s="52" t="s">
        <v>895</v>
      </c>
      <c r="C2" s="52" t="s">
        <v>896</v>
      </c>
    </row>
    <row r="4" spans="1:33">
      <c r="A4" s="51" t="s">
        <v>875</v>
      </c>
      <c r="B4" s="52" t="s">
        <v>894</v>
      </c>
      <c r="C4" s="52" t="s">
        <v>897</v>
      </c>
    </row>
    <row r="6" spans="1:33">
      <c r="A6" s="51" t="s">
        <v>898</v>
      </c>
      <c r="B6" s="52" t="s">
        <v>899</v>
      </c>
      <c r="C6" s="52" t="s">
        <v>900</v>
      </c>
    </row>
    <row r="8" spans="1:33">
      <c r="A8" s="51" t="s">
        <v>901</v>
      </c>
      <c r="B8" s="52" t="s">
        <v>902</v>
      </c>
      <c r="C8" s="52" t="s">
        <v>903</v>
      </c>
      <c r="D8" s="52" t="s">
        <v>904</v>
      </c>
      <c r="E8" s="52" t="s">
        <v>905</v>
      </c>
    </row>
    <row r="10" spans="1:33">
      <c r="A10" s="51" t="s">
        <v>906</v>
      </c>
      <c r="B10" s="52" t="s">
        <v>907</v>
      </c>
      <c r="C10" s="52" t="s">
        <v>908</v>
      </c>
      <c r="D10" s="52" t="s">
        <v>909</v>
      </c>
      <c r="E10" s="52" t="s">
        <v>910</v>
      </c>
      <c r="F10" s="52" t="s">
        <v>911</v>
      </c>
      <c r="G10" s="52" t="s">
        <v>912</v>
      </c>
      <c r="H10" s="52" t="s">
        <v>913</v>
      </c>
      <c r="I10" s="52" t="s">
        <v>914</v>
      </c>
      <c r="J10" s="52" t="s">
        <v>915</v>
      </c>
      <c r="K10" s="52" t="s">
        <v>916</v>
      </c>
      <c r="L10" s="52" t="s">
        <v>917</v>
      </c>
      <c r="M10" s="52" t="s">
        <v>918</v>
      </c>
      <c r="N10" s="52" t="s">
        <v>919</v>
      </c>
      <c r="O10" s="52" t="s">
        <v>920</v>
      </c>
      <c r="P10" s="52" t="s">
        <v>921</v>
      </c>
      <c r="Q10" s="52" t="s">
        <v>922</v>
      </c>
      <c r="R10" s="52" t="s">
        <v>923</v>
      </c>
      <c r="S10" s="52" t="s">
        <v>924</v>
      </c>
      <c r="T10" s="52" t="s">
        <v>925</v>
      </c>
      <c r="U10" s="52" t="s">
        <v>926</v>
      </c>
      <c r="V10" s="52" t="s">
        <v>927</v>
      </c>
      <c r="W10" s="52" t="s">
        <v>928</v>
      </c>
      <c r="X10" s="52" t="s">
        <v>929</v>
      </c>
      <c r="Y10" s="52" t="s">
        <v>930</v>
      </c>
      <c r="Z10" s="52" t="s">
        <v>931</v>
      </c>
      <c r="AA10" s="52" t="s">
        <v>932</v>
      </c>
      <c r="AB10" s="52" t="s">
        <v>933</v>
      </c>
      <c r="AC10" s="52" t="s">
        <v>934</v>
      </c>
      <c r="AD10" s="52" t="s">
        <v>935</v>
      </c>
      <c r="AE10" s="52" t="s">
        <v>936</v>
      </c>
      <c r="AF10" s="52" t="s">
        <v>937</v>
      </c>
      <c r="AG10" s="52" t="s">
        <v>938</v>
      </c>
    </row>
    <row r="12" spans="1:33">
      <c r="A12" s="51" t="s">
        <v>939</v>
      </c>
      <c r="B12" s="52" t="s">
        <v>940</v>
      </c>
      <c r="C12" s="52" t="s">
        <v>941</v>
      </c>
      <c r="D12" s="52" t="s">
        <v>942</v>
      </c>
      <c r="E12" s="52" t="s">
        <v>943</v>
      </c>
      <c r="F12" s="52" t="s">
        <v>944</v>
      </c>
      <c r="G12" s="52" t="s">
        <v>945</v>
      </c>
      <c r="H12" s="52" t="s">
        <v>946</v>
      </c>
      <c r="I12" s="52" t="s">
        <v>947</v>
      </c>
      <c r="J12" s="52" t="s">
        <v>948</v>
      </c>
      <c r="K12" s="52" t="s">
        <v>949</v>
      </c>
      <c r="L12" s="52" t="s">
        <v>950</v>
      </c>
      <c r="M12" s="52" t="s">
        <v>951</v>
      </c>
      <c r="N12" s="52" t="s">
        <v>905</v>
      </c>
    </row>
    <row r="13" spans="1:33">
      <c r="B13" s="52" t="s">
        <v>952</v>
      </c>
      <c r="C13" s="52" t="s">
        <v>953</v>
      </c>
      <c r="D13" s="52" t="s">
        <v>954</v>
      </c>
      <c r="E13" s="52" t="s">
        <v>955</v>
      </c>
      <c r="F13" s="52" t="s">
        <v>956</v>
      </c>
      <c r="G13" s="52" t="s">
        <v>957</v>
      </c>
      <c r="H13" s="52" t="s">
        <v>958</v>
      </c>
      <c r="I13" s="52" t="s">
        <v>959</v>
      </c>
      <c r="J13" s="52" t="s">
        <v>960</v>
      </c>
      <c r="K13" s="52" t="s">
        <v>961</v>
      </c>
      <c r="L13" s="52" t="s">
        <v>962</v>
      </c>
      <c r="M13" s="52" t="s">
        <v>963</v>
      </c>
      <c r="N13" s="52" t="s">
        <v>964</v>
      </c>
    </row>
    <row r="14" spans="1:33">
      <c r="B14" s="52" t="s">
        <v>965</v>
      </c>
      <c r="C14" s="52" t="s">
        <v>966</v>
      </c>
      <c r="D14" s="52" t="s">
        <v>967</v>
      </c>
      <c r="E14" s="52" t="s">
        <v>968</v>
      </c>
      <c r="F14" s="52" t="s">
        <v>969</v>
      </c>
      <c r="G14" s="52" t="s">
        <v>970</v>
      </c>
      <c r="H14" s="52" t="s">
        <v>971</v>
      </c>
      <c r="I14" s="52" t="s">
        <v>972</v>
      </c>
      <c r="J14" s="52" t="s">
        <v>973</v>
      </c>
      <c r="K14" s="52" t="s">
        <v>974</v>
      </c>
      <c r="L14" s="52" t="s">
        <v>975</v>
      </c>
      <c r="M14" s="52" t="s">
        <v>976</v>
      </c>
      <c r="N14" s="52"/>
    </row>
    <row r="15" spans="1:33">
      <c r="B15" s="52" t="s">
        <v>977</v>
      </c>
      <c r="C15" s="52" t="s">
        <v>978</v>
      </c>
      <c r="D15" s="52" t="s">
        <v>979</v>
      </c>
      <c r="E15" s="52" t="s">
        <v>980</v>
      </c>
      <c r="F15" s="52" t="s">
        <v>981</v>
      </c>
      <c r="G15" s="52" t="s">
        <v>982</v>
      </c>
      <c r="H15" s="52" t="s">
        <v>983</v>
      </c>
      <c r="I15" s="52" t="s">
        <v>984</v>
      </c>
      <c r="J15" s="52" t="s">
        <v>985</v>
      </c>
      <c r="K15" s="52" t="s">
        <v>986</v>
      </c>
      <c r="L15" s="52" t="s">
        <v>987</v>
      </c>
      <c r="M15" s="52" t="s">
        <v>988</v>
      </c>
      <c r="N15" s="52"/>
    </row>
    <row r="16" spans="1:33">
      <c r="B16" s="52" t="s">
        <v>989</v>
      </c>
      <c r="C16" s="52" t="s">
        <v>990</v>
      </c>
      <c r="D16" s="52" t="s">
        <v>991</v>
      </c>
      <c r="E16" s="52" t="s">
        <v>992</v>
      </c>
      <c r="F16" s="52" t="s">
        <v>993</v>
      </c>
      <c r="G16" s="52" t="s">
        <v>994</v>
      </c>
      <c r="H16" s="52" t="s">
        <v>995</v>
      </c>
      <c r="I16" s="52" t="s">
        <v>996</v>
      </c>
      <c r="J16" s="52" t="s">
        <v>997</v>
      </c>
      <c r="K16" s="52" t="s">
        <v>998</v>
      </c>
      <c r="L16" s="52" t="s">
        <v>999</v>
      </c>
      <c r="M16" s="52" t="s">
        <v>1000</v>
      </c>
      <c r="N16" s="52"/>
    </row>
    <row r="17" spans="2:14">
      <c r="B17" s="52" t="s">
        <v>1001</v>
      </c>
      <c r="C17" s="52" t="s">
        <v>1002</v>
      </c>
      <c r="D17" s="52" t="s">
        <v>1003</v>
      </c>
      <c r="E17" s="52" t="s">
        <v>1004</v>
      </c>
      <c r="F17" s="52" t="s">
        <v>1005</v>
      </c>
      <c r="G17" s="52" t="s">
        <v>1006</v>
      </c>
      <c r="H17" s="52" t="s">
        <v>1007</v>
      </c>
      <c r="I17" s="52" t="s">
        <v>1008</v>
      </c>
      <c r="J17" s="52" t="s">
        <v>1009</v>
      </c>
      <c r="K17" s="52" t="s">
        <v>1010</v>
      </c>
      <c r="L17" s="52" t="s">
        <v>1011</v>
      </c>
      <c r="M17" s="52" t="s">
        <v>1012</v>
      </c>
      <c r="N17" s="52"/>
    </row>
    <row r="18" spans="2:14">
      <c r="B18" s="52" t="s">
        <v>1013</v>
      </c>
      <c r="C18" s="52" t="s">
        <v>1014</v>
      </c>
      <c r="D18" s="52" t="s">
        <v>1015</v>
      </c>
      <c r="E18" s="52" t="s">
        <v>1016</v>
      </c>
      <c r="F18" s="52" t="s">
        <v>1017</v>
      </c>
      <c r="G18" s="52" t="s">
        <v>1018</v>
      </c>
      <c r="H18" s="52" t="s">
        <v>1019</v>
      </c>
      <c r="I18" s="52" t="s">
        <v>1020</v>
      </c>
      <c r="J18" s="52" t="s">
        <v>1021</v>
      </c>
      <c r="K18" s="52" t="s">
        <v>1022</v>
      </c>
      <c r="L18" s="52" t="s">
        <v>1023</v>
      </c>
      <c r="M18" s="52" t="s">
        <v>1024</v>
      </c>
      <c r="N18" s="52"/>
    </row>
    <row r="19" spans="2:14">
      <c r="B19" s="52" t="s">
        <v>1025</v>
      </c>
      <c r="C19" s="52" t="s">
        <v>1026</v>
      </c>
      <c r="D19" s="52" t="s">
        <v>1027</v>
      </c>
      <c r="E19" s="52" t="s">
        <v>1028</v>
      </c>
      <c r="F19" s="52" t="s">
        <v>1029</v>
      </c>
      <c r="G19" s="52" t="s">
        <v>1030</v>
      </c>
      <c r="H19" s="52" t="s">
        <v>1031</v>
      </c>
      <c r="I19" s="52" t="s">
        <v>1032</v>
      </c>
      <c r="J19" s="52" t="s">
        <v>1033</v>
      </c>
      <c r="K19" s="52" t="s">
        <v>1034</v>
      </c>
      <c r="L19" s="52" t="s">
        <v>1035</v>
      </c>
      <c r="M19" s="52" t="s">
        <v>1036</v>
      </c>
      <c r="N19" s="52"/>
    </row>
    <row r="20" spans="2:14">
      <c r="B20" s="52" t="s">
        <v>1037</v>
      </c>
      <c r="C20" s="52" t="s">
        <v>1038</v>
      </c>
      <c r="D20" s="52" t="s">
        <v>1039</v>
      </c>
      <c r="E20" s="52" t="s">
        <v>1040</v>
      </c>
      <c r="F20" s="52" t="s">
        <v>1041</v>
      </c>
      <c r="G20" s="52" t="s">
        <v>1042</v>
      </c>
      <c r="H20" s="52" t="s">
        <v>1043</v>
      </c>
      <c r="I20" s="52" t="s">
        <v>1044</v>
      </c>
      <c r="J20" s="52" t="s">
        <v>1045</v>
      </c>
      <c r="K20" s="52" t="s">
        <v>1046</v>
      </c>
      <c r="L20" s="52" t="s">
        <v>1047</v>
      </c>
      <c r="M20" s="52" t="s">
        <v>1048</v>
      </c>
      <c r="N20" s="52"/>
    </row>
    <row r="21" spans="2:14">
      <c r="B21" s="52" t="s">
        <v>1049</v>
      </c>
      <c r="C21" s="52" t="s">
        <v>1050</v>
      </c>
      <c r="D21" s="52" t="s">
        <v>1051</v>
      </c>
      <c r="E21" s="52" t="s">
        <v>1052</v>
      </c>
      <c r="F21" s="52" t="s">
        <v>1053</v>
      </c>
      <c r="G21" s="52" t="s">
        <v>1054</v>
      </c>
      <c r="H21" s="52" t="s">
        <v>1055</v>
      </c>
      <c r="I21" s="52" t="s">
        <v>1056</v>
      </c>
      <c r="J21" s="52" t="s">
        <v>1057</v>
      </c>
      <c r="K21" s="52"/>
      <c r="L21" s="52"/>
      <c r="M21" s="52" t="s">
        <v>1058</v>
      </c>
      <c r="N21" s="52"/>
    </row>
    <row r="22" spans="2:14">
      <c r="B22" s="52" t="s">
        <v>1059</v>
      </c>
      <c r="C22" s="52" t="s">
        <v>1060</v>
      </c>
      <c r="D22" s="52" t="s">
        <v>1061</v>
      </c>
      <c r="E22" s="52"/>
      <c r="F22" s="52" t="s">
        <v>1062</v>
      </c>
      <c r="G22" s="52" t="s">
        <v>1063</v>
      </c>
      <c r="H22" s="52" t="s">
        <v>1064</v>
      </c>
      <c r="I22" s="52" t="s">
        <v>1065</v>
      </c>
      <c r="J22" s="52" t="s">
        <v>1066</v>
      </c>
      <c r="K22" s="52"/>
      <c r="L22" s="52"/>
      <c r="M22" s="52" t="s">
        <v>1067</v>
      </c>
      <c r="N22" s="52"/>
    </row>
    <row r="23" spans="2:14">
      <c r="B23" s="52" t="s">
        <v>1068</v>
      </c>
      <c r="C23" s="52" t="s">
        <v>1069</v>
      </c>
      <c r="D23" s="52" t="s">
        <v>1070</v>
      </c>
      <c r="E23" s="52"/>
      <c r="F23" s="52" t="s">
        <v>1071</v>
      </c>
      <c r="G23" s="52" t="s">
        <v>1072</v>
      </c>
      <c r="H23" s="52" t="s">
        <v>1073</v>
      </c>
      <c r="I23" s="52" t="s">
        <v>1074</v>
      </c>
      <c r="J23" s="52" t="s">
        <v>1075</v>
      </c>
      <c r="K23" s="52"/>
      <c r="L23" s="52"/>
      <c r="M23" s="52" t="s">
        <v>1076</v>
      </c>
      <c r="N23" s="52"/>
    </row>
    <row r="24" spans="2:14">
      <c r="B24" s="52" t="s">
        <v>1077</v>
      </c>
      <c r="C24" s="52" t="s">
        <v>1078</v>
      </c>
      <c r="D24" s="52" t="s">
        <v>1079</v>
      </c>
      <c r="E24" s="52"/>
      <c r="F24" s="52" t="s">
        <v>1080</v>
      </c>
      <c r="G24" s="52" t="s">
        <v>1081</v>
      </c>
      <c r="H24" s="52" t="s">
        <v>1082</v>
      </c>
      <c r="I24" s="52" t="s">
        <v>1083</v>
      </c>
      <c r="J24" s="52" t="s">
        <v>1084</v>
      </c>
      <c r="K24" s="52"/>
      <c r="L24" s="52"/>
      <c r="M24" s="52"/>
      <c r="N24" s="52"/>
    </row>
    <row r="25" spans="2:14">
      <c r="B25" s="52" t="s">
        <v>1085</v>
      </c>
      <c r="C25" s="52" t="s">
        <v>1086</v>
      </c>
      <c r="D25" s="52" t="s">
        <v>1087</v>
      </c>
      <c r="E25" s="52"/>
      <c r="F25" s="52" t="s">
        <v>1088</v>
      </c>
      <c r="G25" s="52" t="s">
        <v>1089</v>
      </c>
      <c r="H25" s="52" t="s">
        <v>1090</v>
      </c>
      <c r="I25" s="52" t="s">
        <v>1091</v>
      </c>
      <c r="J25" s="52" t="s">
        <v>1092</v>
      </c>
      <c r="K25" s="52"/>
      <c r="L25" s="52"/>
      <c r="M25" s="52"/>
      <c r="N25" s="52"/>
    </row>
    <row r="26" spans="2:14">
      <c r="B26" s="52" t="s">
        <v>1093</v>
      </c>
      <c r="C26" s="52" t="s">
        <v>1094</v>
      </c>
      <c r="D26" s="52" t="s">
        <v>1095</v>
      </c>
      <c r="E26" s="52"/>
      <c r="F26" s="52" t="s">
        <v>1096</v>
      </c>
      <c r="G26" s="52" t="s">
        <v>1097</v>
      </c>
      <c r="H26" s="52"/>
      <c r="I26" s="52" t="s">
        <v>1098</v>
      </c>
      <c r="J26" s="52" t="s">
        <v>1099</v>
      </c>
      <c r="K26" s="52"/>
      <c r="L26" s="52"/>
      <c r="M26" s="52"/>
      <c r="N26" s="52"/>
    </row>
    <row r="27" spans="2:14">
      <c r="B27" s="52" t="s">
        <v>1100</v>
      </c>
      <c r="C27" s="52" t="s">
        <v>1101</v>
      </c>
      <c r="D27" s="52" t="s">
        <v>1102</v>
      </c>
      <c r="E27" s="52"/>
      <c r="F27" s="52" t="s">
        <v>1103</v>
      </c>
      <c r="G27" s="52" t="s">
        <v>1104</v>
      </c>
      <c r="H27" s="52"/>
      <c r="I27" s="52" t="s">
        <v>1105</v>
      </c>
      <c r="J27" s="52" t="s">
        <v>1106</v>
      </c>
      <c r="K27" s="52"/>
      <c r="L27" s="52"/>
      <c r="M27" s="52"/>
      <c r="N27" s="52"/>
    </row>
    <row r="28" spans="2:14">
      <c r="B28" s="52" t="s">
        <v>1107</v>
      </c>
      <c r="C28" s="52" t="s">
        <v>1108</v>
      </c>
      <c r="D28" s="52" t="s">
        <v>1109</v>
      </c>
      <c r="E28" s="52"/>
      <c r="F28" s="52" t="s">
        <v>1110</v>
      </c>
      <c r="G28" s="52" t="s">
        <v>1111</v>
      </c>
      <c r="H28" s="52"/>
      <c r="I28" s="52" t="s">
        <v>1112</v>
      </c>
      <c r="J28" s="52" t="s">
        <v>1113</v>
      </c>
      <c r="K28" s="52"/>
      <c r="L28" s="52"/>
      <c r="M28" s="52"/>
      <c r="N28" s="52"/>
    </row>
    <row r="29" spans="2:14">
      <c r="B29" s="52" t="s">
        <v>1114</v>
      </c>
      <c r="C29" s="52" t="s">
        <v>1115</v>
      </c>
      <c r="D29" s="52"/>
      <c r="E29" s="52"/>
      <c r="F29" s="52" t="s">
        <v>1116</v>
      </c>
      <c r="G29" s="52" t="s">
        <v>1117</v>
      </c>
      <c r="H29" s="52"/>
      <c r="I29" s="52" t="s">
        <v>1118</v>
      </c>
      <c r="J29" s="52" t="s">
        <v>1119</v>
      </c>
      <c r="K29" s="52"/>
      <c r="L29" s="52"/>
      <c r="M29" s="52"/>
      <c r="N29" s="52"/>
    </row>
    <row r="30" spans="2:14">
      <c r="B30" s="52" t="s">
        <v>1120</v>
      </c>
      <c r="C30" s="52" t="s">
        <v>1121</v>
      </c>
      <c r="D30" s="52"/>
      <c r="E30" s="52"/>
      <c r="F30" s="52" t="s">
        <v>1122</v>
      </c>
      <c r="G30" s="52" t="s">
        <v>1123</v>
      </c>
      <c r="H30" s="52"/>
      <c r="I30" s="52" t="s">
        <v>1124</v>
      </c>
      <c r="J30" s="52" t="s">
        <v>1125</v>
      </c>
      <c r="K30" s="52"/>
      <c r="L30" s="52"/>
      <c r="M30" s="52"/>
      <c r="N30" s="52"/>
    </row>
    <row r="31" spans="2:14">
      <c r="B31" s="52" t="s">
        <v>1126</v>
      </c>
      <c r="C31" s="52" t="s">
        <v>1127</v>
      </c>
      <c r="D31" s="52"/>
      <c r="E31" s="52"/>
      <c r="F31" s="52" t="s">
        <v>1128</v>
      </c>
      <c r="G31" s="52" t="s">
        <v>1129</v>
      </c>
      <c r="H31" s="52"/>
      <c r="I31" s="52" t="s">
        <v>1130</v>
      </c>
      <c r="J31" s="52" t="s">
        <v>1131</v>
      </c>
      <c r="K31" s="52"/>
      <c r="L31" s="52"/>
      <c r="M31" s="52"/>
      <c r="N31" s="52"/>
    </row>
    <row r="32" spans="2:14">
      <c r="B32" s="52" t="s">
        <v>1132</v>
      </c>
      <c r="C32" s="52" t="s">
        <v>1133</v>
      </c>
      <c r="D32" s="52"/>
      <c r="E32" s="52"/>
      <c r="F32" s="52" t="s">
        <v>1134</v>
      </c>
      <c r="G32" s="52" t="s">
        <v>1135</v>
      </c>
      <c r="H32" s="52"/>
      <c r="I32" s="52" t="s">
        <v>1136</v>
      </c>
      <c r="J32" s="52" t="s">
        <v>1137</v>
      </c>
      <c r="K32" s="52"/>
      <c r="L32" s="52"/>
      <c r="M32" s="52"/>
      <c r="N32" s="52"/>
    </row>
    <row r="33" spans="2:14">
      <c r="B33" s="52" t="s">
        <v>1138</v>
      </c>
      <c r="C33" s="52" t="s">
        <v>1139</v>
      </c>
      <c r="D33" s="52"/>
      <c r="E33" s="52"/>
      <c r="F33" s="52" t="s">
        <v>1140</v>
      </c>
      <c r="G33" s="52" t="s">
        <v>1141</v>
      </c>
      <c r="H33" s="52"/>
      <c r="I33" s="52" t="s">
        <v>1142</v>
      </c>
      <c r="J33" s="52"/>
      <c r="K33" s="52"/>
      <c r="L33" s="52"/>
      <c r="M33" s="52"/>
      <c r="N33" s="52"/>
    </row>
    <row r="34" spans="2:14">
      <c r="B34" s="52" t="s">
        <v>1143</v>
      </c>
      <c r="C34" s="52" t="s">
        <v>1144</v>
      </c>
      <c r="D34" s="52"/>
      <c r="E34" s="52"/>
      <c r="F34" s="52" t="s">
        <v>1145</v>
      </c>
      <c r="G34" s="52" t="s">
        <v>1146</v>
      </c>
      <c r="H34" s="52"/>
      <c r="I34" s="52" t="s">
        <v>1147</v>
      </c>
      <c r="J34" s="52"/>
      <c r="K34" s="52"/>
      <c r="L34" s="52"/>
      <c r="M34" s="52"/>
      <c r="N34" s="52"/>
    </row>
    <row r="35" spans="2:14">
      <c r="B35" s="52" t="s">
        <v>1148</v>
      </c>
      <c r="C35" s="52" t="s">
        <v>1149</v>
      </c>
      <c r="D35" s="52"/>
      <c r="E35" s="52"/>
      <c r="F35" s="52" t="s">
        <v>1150</v>
      </c>
      <c r="G35" s="52" t="s">
        <v>1151</v>
      </c>
      <c r="H35" s="52"/>
      <c r="I35" s="52" t="s">
        <v>1152</v>
      </c>
      <c r="J35" s="52"/>
      <c r="K35" s="52"/>
      <c r="L35" s="52"/>
      <c r="M35" s="52"/>
      <c r="N35" s="52"/>
    </row>
    <row r="36" spans="2:14">
      <c r="B36" s="52" t="s">
        <v>1153</v>
      </c>
      <c r="C36" s="52" t="s">
        <v>1154</v>
      </c>
      <c r="D36" s="52"/>
      <c r="E36" s="52"/>
      <c r="F36" s="52" t="s">
        <v>1155</v>
      </c>
      <c r="G36" s="52" t="s">
        <v>1156</v>
      </c>
      <c r="H36" s="52"/>
      <c r="I36" s="52" t="s">
        <v>1157</v>
      </c>
      <c r="J36" s="52"/>
      <c r="K36" s="52"/>
      <c r="L36" s="52"/>
      <c r="M36" s="52"/>
      <c r="N36" s="52"/>
    </row>
    <row r="37" spans="2:14">
      <c r="B37" s="52" t="s">
        <v>1158</v>
      </c>
      <c r="C37" s="52" t="s">
        <v>1159</v>
      </c>
      <c r="D37" s="52"/>
      <c r="E37" s="52"/>
      <c r="F37" s="52"/>
      <c r="G37" s="52" t="s">
        <v>1160</v>
      </c>
      <c r="H37" s="52"/>
      <c r="I37" s="52"/>
      <c r="J37" s="52"/>
      <c r="K37" s="52"/>
      <c r="L37" s="52"/>
      <c r="M37" s="52"/>
      <c r="N37" s="52"/>
    </row>
    <row r="38" spans="2:14">
      <c r="B38" s="52" t="s">
        <v>1161</v>
      </c>
      <c r="C38" s="52" t="s">
        <v>1162</v>
      </c>
      <c r="D38" s="52"/>
      <c r="E38" s="52"/>
      <c r="F38" s="52"/>
      <c r="G38" s="52" t="s">
        <v>1163</v>
      </c>
      <c r="H38" s="52"/>
      <c r="I38" s="52"/>
      <c r="J38" s="52"/>
      <c r="K38" s="52"/>
      <c r="L38" s="52"/>
      <c r="M38" s="52"/>
      <c r="N38" s="52"/>
    </row>
    <row r="39" spans="2:14">
      <c r="B39" s="52" t="s">
        <v>1164</v>
      </c>
      <c r="C39" s="52" t="s">
        <v>1165</v>
      </c>
      <c r="D39" s="52"/>
      <c r="E39" s="52"/>
      <c r="F39" s="52"/>
      <c r="G39" s="52" t="s">
        <v>1166</v>
      </c>
      <c r="H39" s="52"/>
      <c r="I39" s="52"/>
      <c r="J39" s="52"/>
      <c r="K39" s="52"/>
      <c r="L39" s="52"/>
      <c r="M39" s="52"/>
      <c r="N39" s="52"/>
    </row>
    <row r="40" spans="2:14">
      <c r="B40" s="52" t="s">
        <v>1167</v>
      </c>
      <c r="C40" s="52" t="s">
        <v>1168</v>
      </c>
      <c r="D40" s="52"/>
      <c r="E40" s="52"/>
      <c r="F40" s="52"/>
      <c r="G40" s="52" t="s">
        <v>1169</v>
      </c>
      <c r="H40" s="52"/>
      <c r="I40" s="52"/>
      <c r="J40" s="52"/>
      <c r="K40" s="52"/>
      <c r="L40" s="52"/>
      <c r="M40" s="52"/>
      <c r="N40" s="52"/>
    </row>
    <row r="41" spans="2:14">
      <c r="B41" s="52" t="s">
        <v>1170</v>
      </c>
      <c r="C41" s="52" t="s">
        <v>1171</v>
      </c>
      <c r="D41" s="52"/>
      <c r="E41" s="52"/>
      <c r="F41" s="52"/>
      <c r="G41" s="52" t="s">
        <v>1172</v>
      </c>
      <c r="H41" s="52"/>
      <c r="I41" s="52"/>
      <c r="J41" s="52"/>
      <c r="K41" s="52"/>
      <c r="L41" s="52"/>
      <c r="M41" s="52"/>
      <c r="N41" s="52"/>
    </row>
    <row r="42" spans="2:14">
      <c r="B42" s="52" t="s">
        <v>1173</v>
      </c>
      <c r="C42" s="52" t="s">
        <v>1174</v>
      </c>
      <c r="D42" s="52"/>
      <c r="E42" s="52"/>
      <c r="F42" s="52"/>
      <c r="G42" s="52" t="s">
        <v>1175</v>
      </c>
      <c r="H42" s="52"/>
      <c r="I42" s="52"/>
      <c r="J42" s="52"/>
      <c r="K42" s="52"/>
      <c r="L42" s="52"/>
      <c r="M42" s="52"/>
      <c r="N42" s="52"/>
    </row>
    <row r="43" spans="2:14">
      <c r="B43" s="52"/>
      <c r="C43" s="52" t="s">
        <v>1176</v>
      </c>
      <c r="D43" s="52"/>
      <c r="E43" s="52"/>
      <c r="F43" s="52"/>
      <c r="G43" s="52" t="s">
        <v>1177</v>
      </c>
      <c r="H43" s="52"/>
      <c r="I43" s="52"/>
      <c r="J43" s="52"/>
      <c r="K43" s="52"/>
      <c r="L43" s="52"/>
      <c r="M43" s="52"/>
      <c r="N43" s="52"/>
    </row>
    <row r="44" spans="2:14">
      <c r="B44" s="52"/>
      <c r="C44" s="52" t="s">
        <v>1178</v>
      </c>
      <c r="D44" s="52"/>
      <c r="E44" s="52"/>
      <c r="F44" s="52"/>
      <c r="G44" s="52" t="s">
        <v>1179</v>
      </c>
      <c r="H44" s="52"/>
      <c r="I44" s="52"/>
      <c r="J44" s="52"/>
      <c r="K44" s="52"/>
      <c r="L44" s="52"/>
      <c r="M44" s="52"/>
      <c r="N44" s="52"/>
    </row>
    <row r="45" spans="2:14">
      <c r="B45" s="52"/>
      <c r="C45" s="52" t="s">
        <v>1180</v>
      </c>
      <c r="D45" s="52"/>
      <c r="E45" s="52"/>
      <c r="F45" s="52"/>
      <c r="G45" s="52" t="s">
        <v>1181</v>
      </c>
      <c r="H45" s="52"/>
      <c r="I45" s="52"/>
      <c r="J45" s="52"/>
      <c r="K45" s="52"/>
      <c r="L45" s="52"/>
      <c r="M45" s="52"/>
      <c r="N45" s="52"/>
    </row>
    <row r="46" spans="2:14">
      <c r="B46" s="52"/>
      <c r="C46" s="52" t="s">
        <v>1182</v>
      </c>
      <c r="D46" s="52"/>
      <c r="E46" s="52"/>
      <c r="F46" s="52"/>
      <c r="G46" s="52" t="s">
        <v>1183</v>
      </c>
      <c r="H46" s="52"/>
      <c r="I46" s="52"/>
      <c r="J46" s="52"/>
      <c r="K46" s="52"/>
      <c r="L46" s="52"/>
      <c r="M46" s="52"/>
      <c r="N46" s="52"/>
    </row>
    <row r="47" spans="2:14">
      <c r="B47" s="52"/>
      <c r="C47" s="52" t="s">
        <v>1184</v>
      </c>
      <c r="D47" s="52"/>
      <c r="E47" s="52"/>
      <c r="F47" s="52"/>
      <c r="G47" s="52" t="s">
        <v>1185</v>
      </c>
      <c r="H47" s="52"/>
      <c r="I47" s="52"/>
      <c r="J47" s="52"/>
      <c r="K47" s="52"/>
      <c r="L47" s="52"/>
      <c r="M47" s="52"/>
      <c r="N47" s="52"/>
    </row>
    <row r="48" spans="2:14">
      <c r="B48" s="52"/>
      <c r="C48" s="52" t="s">
        <v>1186</v>
      </c>
      <c r="D48" s="52"/>
      <c r="E48" s="52"/>
      <c r="F48" s="52"/>
      <c r="G48" s="52" t="s">
        <v>1187</v>
      </c>
      <c r="H48" s="52"/>
      <c r="I48" s="52"/>
      <c r="J48" s="52"/>
      <c r="K48" s="52"/>
      <c r="L48" s="52"/>
      <c r="M48" s="52"/>
      <c r="N48" s="52"/>
    </row>
    <row r="49" spans="2:14">
      <c r="B49" s="52"/>
      <c r="C49" s="52" t="s">
        <v>1188</v>
      </c>
      <c r="D49" s="52"/>
      <c r="E49" s="52"/>
      <c r="F49" s="52"/>
      <c r="G49" s="52" t="s">
        <v>1189</v>
      </c>
      <c r="H49" s="52"/>
      <c r="I49" s="52"/>
      <c r="J49" s="52"/>
      <c r="K49" s="52"/>
      <c r="L49" s="52"/>
      <c r="M49" s="52"/>
      <c r="N49" s="52"/>
    </row>
    <row r="50" spans="2:14">
      <c r="B50" s="52"/>
      <c r="C50" s="52" t="s">
        <v>1190</v>
      </c>
      <c r="D50" s="52"/>
      <c r="E50" s="52"/>
      <c r="F50" s="52"/>
      <c r="G50" s="52" t="s">
        <v>1191</v>
      </c>
      <c r="H50" s="52"/>
      <c r="I50" s="52"/>
      <c r="J50" s="52"/>
      <c r="K50" s="52"/>
      <c r="L50" s="52"/>
      <c r="M50" s="52"/>
      <c r="N50" s="52"/>
    </row>
    <row r="51" spans="2:14">
      <c r="B51" s="52"/>
      <c r="C51" s="52" t="s">
        <v>1192</v>
      </c>
      <c r="D51" s="52"/>
      <c r="E51" s="52"/>
      <c r="F51" s="52"/>
      <c r="G51" s="52" t="s">
        <v>1193</v>
      </c>
      <c r="H51" s="52"/>
      <c r="I51" s="52"/>
      <c r="J51" s="52"/>
      <c r="K51" s="52"/>
      <c r="L51" s="52"/>
      <c r="M51" s="52"/>
      <c r="N51" s="52"/>
    </row>
    <row r="52" spans="2:14">
      <c r="B52" s="52"/>
      <c r="C52" s="52" t="s">
        <v>1194</v>
      </c>
      <c r="D52" s="52"/>
      <c r="E52" s="52"/>
      <c r="F52" s="52"/>
      <c r="G52" s="52" t="s">
        <v>1195</v>
      </c>
      <c r="H52" s="52"/>
      <c r="I52" s="52"/>
      <c r="J52" s="52"/>
      <c r="K52" s="52"/>
      <c r="L52" s="52"/>
      <c r="M52" s="52"/>
      <c r="N52" s="52"/>
    </row>
    <row r="53" spans="2:14">
      <c r="B53" s="52"/>
      <c r="C53" s="52" t="s">
        <v>1196</v>
      </c>
      <c r="D53" s="52"/>
      <c r="E53" s="52"/>
      <c r="F53" s="52"/>
      <c r="G53" s="52" t="s">
        <v>1197</v>
      </c>
      <c r="H53" s="52"/>
      <c r="I53" s="52"/>
      <c r="J53" s="52"/>
      <c r="K53" s="52"/>
      <c r="L53" s="52"/>
      <c r="M53" s="52"/>
      <c r="N53" s="52"/>
    </row>
    <row r="54" spans="2:14">
      <c r="B54" s="52"/>
      <c r="C54" s="52" t="s">
        <v>1198</v>
      </c>
      <c r="D54" s="52"/>
      <c r="E54" s="52"/>
      <c r="F54" s="52"/>
      <c r="G54" s="52" t="s">
        <v>1199</v>
      </c>
      <c r="H54" s="52"/>
      <c r="I54" s="52"/>
      <c r="J54" s="52"/>
      <c r="K54" s="52"/>
      <c r="L54" s="52"/>
      <c r="M54" s="52"/>
      <c r="N54" s="52"/>
    </row>
    <row r="55" spans="2:14">
      <c r="B55" s="52"/>
      <c r="C55" s="52" t="s">
        <v>1200</v>
      </c>
      <c r="D55" s="52"/>
      <c r="E55" s="52"/>
      <c r="F55" s="52"/>
      <c r="G55" s="52" t="s">
        <v>1201</v>
      </c>
      <c r="H55" s="52"/>
      <c r="I55" s="52"/>
      <c r="J55" s="52"/>
      <c r="K55" s="52"/>
      <c r="L55" s="52"/>
      <c r="M55" s="52"/>
      <c r="N55" s="52"/>
    </row>
    <row r="56" spans="2:14">
      <c r="B56" s="52"/>
      <c r="C56" s="52" t="s">
        <v>1202</v>
      </c>
      <c r="D56" s="52"/>
      <c r="E56" s="52"/>
      <c r="F56" s="52"/>
      <c r="G56" s="52" t="s">
        <v>1203</v>
      </c>
      <c r="H56" s="52"/>
      <c r="I56" s="52"/>
      <c r="J56" s="52"/>
      <c r="K56" s="52"/>
      <c r="L56" s="52"/>
      <c r="M56" s="52"/>
      <c r="N56" s="52"/>
    </row>
    <row r="57" spans="2:14">
      <c r="B57" s="52"/>
      <c r="C57" s="52" t="s">
        <v>1204</v>
      </c>
      <c r="D57" s="52"/>
      <c r="E57" s="52"/>
      <c r="F57" s="52"/>
      <c r="G57" s="52" t="s">
        <v>1205</v>
      </c>
      <c r="H57" s="52"/>
      <c r="I57" s="52"/>
      <c r="J57" s="52"/>
      <c r="K57" s="52"/>
      <c r="L57" s="52"/>
      <c r="M57" s="52"/>
      <c r="N57" s="52"/>
    </row>
    <row r="58" spans="2:14">
      <c r="B58" s="52"/>
      <c r="C58" s="52" t="s">
        <v>1206</v>
      </c>
      <c r="D58" s="52"/>
      <c r="E58" s="52"/>
      <c r="F58" s="52"/>
      <c r="G58" s="52" t="s">
        <v>1207</v>
      </c>
      <c r="H58" s="52"/>
      <c r="I58" s="52"/>
      <c r="J58" s="52"/>
      <c r="K58" s="52"/>
      <c r="L58" s="52"/>
      <c r="M58" s="52"/>
      <c r="N58" s="52"/>
    </row>
    <row r="59" spans="2:14">
      <c r="B59" s="52"/>
      <c r="C59" s="52" t="s">
        <v>1208</v>
      </c>
      <c r="D59" s="52"/>
      <c r="E59" s="52"/>
      <c r="F59" s="52"/>
      <c r="G59" s="52" t="s">
        <v>1209</v>
      </c>
      <c r="H59" s="52"/>
      <c r="I59" s="52"/>
      <c r="J59" s="52"/>
      <c r="K59" s="52"/>
      <c r="L59" s="52"/>
      <c r="M59" s="52"/>
      <c r="N59" s="52"/>
    </row>
    <row r="60" spans="2:14">
      <c r="B60" s="52"/>
      <c r="C60" s="52" t="s">
        <v>1210</v>
      </c>
      <c r="D60" s="52"/>
      <c r="E60" s="52"/>
      <c r="F60" s="52"/>
      <c r="G60" s="52" t="s">
        <v>1211</v>
      </c>
      <c r="H60" s="52"/>
      <c r="I60" s="52"/>
      <c r="J60" s="52"/>
      <c r="K60" s="52"/>
      <c r="L60" s="52"/>
      <c r="M60" s="52"/>
      <c r="N60" s="52"/>
    </row>
    <row r="61" spans="2:14">
      <c r="B61" s="52"/>
      <c r="C61" s="52" t="s">
        <v>1212</v>
      </c>
      <c r="D61" s="52"/>
      <c r="E61" s="52"/>
      <c r="F61" s="52"/>
      <c r="G61" s="52" t="s">
        <v>1213</v>
      </c>
      <c r="H61" s="52"/>
      <c r="I61" s="52"/>
      <c r="J61" s="52"/>
      <c r="K61" s="52"/>
      <c r="L61" s="52"/>
      <c r="M61" s="52"/>
      <c r="N61" s="52"/>
    </row>
    <row r="62" spans="2:14">
      <c r="B62" s="52"/>
      <c r="C62" s="52" t="s">
        <v>1214</v>
      </c>
      <c r="D62" s="52"/>
      <c r="E62" s="52"/>
      <c r="F62" s="52"/>
      <c r="G62" s="52" t="s">
        <v>1215</v>
      </c>
      <c r="H62" s="52"/>
      <c r="I62" s="52"/>
      <c r="J62" s="52"/>
      <c r="K62" s="52"/>
      <c r="L62" s="52"/>
      <c r="M62" s="52"/>
      <c r="N62" s="52"/>
    </row>
    <row r="63" spans="2:14">
      <c r="B63" s="52"/>
      <c r="C63" s="52"/>
      <c r="D63" s="52"/>
      <c r="E63" s="52"/>
      <c r="F63" s="52"/>
      <c r="G63" s="52" t="s">
        <v>1216</v>
      </c>
      <c r="H63" s="52"/>
      <c r="I63" s="52"/>
      <c r="J63" s="52"/>
      <c r="K63" s="52"/>
      <c r="L63" s="52"/>
      <c r="M63" s="52"/>
      <c r="N63" s="52"/>
    </row>
    <row r="64" spans="2:14">
      <c r="B64" s="52"/>
      <c r="C64" s="52"/>
      <c r="D64" s="52"/>
      <c r="E64" s="52"/>
      <c r="F64" s="52"/>
      <c r="G64" s="52" t="s">
        <v>1217</v>
      </c>
      <c r="H64" s="52"/>
      <c r="I64" s="52"/>
      <c r="J64" s="52"/>
      <c r="K64" s="52"/>
      <c r="L64" s="52"/>
      <c r="M64" s="52"/>
      <c r="N64" s="52"/>
    </row>
    <row r="65" spans="1:14">
      <c r="B65" s="52"/>
      <c r="C65" s="52"/>
      <c r="D65" s="52"/>
      <c r="E65" s="52"/>
      <c r="F65" s="52"/>
      <c r="G65" s="52" t="s">
        <v>1218</v>
      </c>
      <c r="H65" s="52"/>
      <c r="I65" s="52"/>
      <c r="J65" s="52"/>
      <c r="K65" s="52"/>
      <c r="L65" s="52"/>
      <c r="M65" s="52"/>
      <c r="N65" s="52"/>
    </row>
    <row r="66" spans="1:14">
      <c r="B66" s="52"/>
      <c r="C66" s="52"/>
      <c r="D66" s="52"/>
      <c r="E66" s="52"/>
      <c r="F66" s="52"/>
      <c r="G66" s="52" t="s">
        <v>1219</v>
      </c>
      <c r="H66" s="52"/>
      <c r="I66" s="52"/>
      <c r="J66" s="52"/>
      <c r="K66" s="52"/>
      <c r="L66" s="52"/>
      <c r="M66" s="52"/>
      <c r="N66" s="52"/>
    </row>
    <row r="67" spans="1:14">
      <c r="B67" s="52"/>
      <c r="C67" s="52"/>
      <c r="D67" s="52"/>
      <c r="E67" s="52"/>
      <c r="F67" s="52"/>
      <c r="G67" s="52" t="s">
        <v>1220</v>
      </c>
      <c r="H67" s="52"/>
      <c r="I67" s="52"/>
      <c r="J67" s="52"/>
      <c r="K67" s="52"/>
      <c r="L67" s="52"/>
      <c r="M67" s="52"/>
      <c r="N67" s="52"/>
    </row>
    <row r="68" spans="1:14">
      <c r="B68" s="52"/>
      <c r="C68" s="52"/>
      <c r="D68" s="52"/>
      <c r="E68" s="52"/>
      <c r="F68" s="52"/>
      <c r="G68" s="52" t="s">
        <v>1221</v>
      </c>
      <c r="H68" s="52"/>
      <c r="I68" s="52"/>
      <c r="J68" s="52"/>
      <c r="K68" s="52"/>
      <c r="L68" s="52"/>
      <c r="M68" s="52"/>
      <c r="N68" s="52"/>
    </row>
    <row r="69" spans="1:14">
      <c r="B69" s="52"/>
      <c r="C69" s="52"/>
      <c r="D69" s="52"/>
      <c r="E69" s="52"/>
      <c r="F69" s="52"/>
      <c r="G69" s="52" t="s">
        <v>1222</v>
      </c>
      <c r="H69" s="52"/>
      <c r="I69" s="52"/>
      <c r="J69" s="52"/>
      <c r="K69" s="52"/>
      <c r="L69" s="52"/>
      <c r="M69" s="52"/>
      <c r="N69" s="52"/>
    </row>
    <row r="70" spans="1:14">
      <c r="B70" s="52"/>
      <c r="C70" s="52"/>
      <c r="D70" s="52"/>
      <c r="E70" s="52"/>
      <c r="F70" s="52"/>
      <c r="G70" s="52" t="s">
        <v>1223</v>
      </c>
      <c r="H70" s="52"/>
      <c r="I70" s="52"/>
      <c r="J70" s="52"/>
      <c r="K70" s="52"/>
      <c r="L70" s="52"/>
      <c r="M70" s="52"/>
      <c r="N70" s="52"/>
    </row>
    <row r="71" spans="1:14">
      <c r="B71" s="52"/>
      <c r="C71" s="52"/>
      <c r="D71" s="52"/>
      <c r="E71" s="52"/>
      <c r="F71" s="52"/>
      <c r="G71" s="52" t="s">
        <v>1224</v>
      </c>
      <c r="H71" s="52"/>
      <c r="I71" s="52"/>
      <c r="J71" s="52"/>
      <c r="K71" s="52"/>
      <c r="L71" s="52"/>
      <c r="M71" s="52"/>
      <c r="N71" s="52"/>
    </row>
    <row r="72" spans="1:14">
      <c r="B72" s="52"/>
      <c r="C72" s="52"/>
      <c r="D72" s="52"/>
      <c r="E72" s="52"/>
      <c r="F72" s="52"/>
      <c r="G72" s="52" t="s">
        <v>1225</v>
      </c>
      <c r="H72" s="52"/>
      <c r="I72" s="52"/>
      <c r="J72" s="52"/>
      <c r="K72" s="52"/>
      <c r="L72" s="52"/>
      <c r="M72" s="52"/>
      <c r="N72" s="52"/>
    </row>
    <row r="73" spans="1:14">
      <c r="B73" s="52"/>
      <c r="C73" s="52"/>
      <c r="D73" s="52"/>
      <c r="E73" s="52"/>
      <c r="F73" s="52"/>
      <c r="G73" s="52" t="s">
        <v>1224</v>
      </c>
      <c r="H73" s="52"/>
      <c r="I73" s="52"/>
      <c r="J73" s="52"/>
      <c r="K73" s="52"/>
      <c r="L73" s="52"/>
      <c r="M73" s="52"/>
      <c r="N73" s="52"/>
    </row>
    <row r="75" spans="1:14">
      <c r="A75" s="51" t="s">
        <v>893</v>
      </c>
      <c r="B75" s="52" t="s">
        <v>1226</v>
      </c>
      <c r="C75" s="52" t="s">
        <v>1227</v>
      </c>
      <c r="D75" s="52" t="s">
        <v>1228</v>
      </c>
      <c r="E75" s="52" t="s">
        <v>1229</v>
      </c>
      <c r="F75" s="52" t="s">
        <v>1230</v>
      </c>
    </row>
    <row r="77" spans="1:14">
      <c r="A77" s="51" t="s">
        <v>1231</v>
      </c>
      <c r="B77" s="52" t="s">
        <v>1232</v>
      </c>
      <c r="C77" s="52" t="s">
        <v>1233</v>
      </c>
    </row>
    <row r="79" spans="1:14">
      <c r="A79" s="51" t="s">
        <v>1234</v>
      </c>
      <c r="B79" s="52" t="s">
        <v>1235</v>
      </c>
      <c r="C79" s="52" t="s">
        <v>1236</v>
      </c>
    </row>
    <row r="81" spans="1:47">
      <c r="A81" s="51" t="s">
        <v>1237</v>
      </c>
      <c r="B81" s="52" t="s">
        <v>1232</v>
      </c>
      <c r="C81" s="52" t="s">
        <v>1233</v>
      </c>
    </row>
    <row r="83" spans="1:47">
      <c r="A83" s="51" t="s">
        <v>1238</v>
      </c>
      <c r="B83" s="52" t="s">
        <v>1239</v>
      </c>
      <c r="C83" s="52" t="s">
        <v>1240</v>
      </c>
    </row>
    <row r="85" spans="1:47">
      <c r="A85" s="51" t="s">
        <v>1241</v>
      </c>
      <c r="B85" s="52" t="s">
        <v>1242</v>
      </c>
      <c r="C85" s="52" t="s">
        <v>1243</v>
      </c>
      <c r="D85" s="52"/>
      <c r="E85" s="52"/>
      <c r="F85" s="52"/>
    </row>
    <row r="87" spans="1:47">
      <c r="A87" s="51" t="s">
        <v>1244</v>
      </c>
      <c r="B87" s="52" t="s">
        <v>1245</v>
      </c>
      <c r="C87" s="52" t="s">
        <v>1246</v>
      </c>
    </row>
    <row r="89" spans="1:47">
      <c r="A89" s="51" t="s">
        <v>1247</v>
      </c>
      <c r="B89" s="52" t="s">
        <v>1248</v>
      </c>
      <c r="C89" s="52" t="s">
        <v>1249</v>
      </c>
      <c r="D89" s="52" t="s">
        <v>905</v>
      </c>
      <c r="E89" s="52" t="s">
        <v>1250</v>
      </c>
    </row>
    <row r="91" spans="1:47">
      <c r="A91" s="51" t="s">
        <v>1251</v>
      </c>
      <c r="B91" s="52" t="s">
        <v>1252</v>
      </c>
      <c r="C91" s="52" t="s">
        <v>1253</v>
      </c>
      <c r="D91" s="52" t="s">
        <v>1250</v>
      </c>
    </row>
    <row r="93" spans="1:47">
      <c r="A93" s="51" t="s">
        <v>1254</v>
      </c>
      <c r="B93" s="52" t="s">
        <v>1255</v>
      </c>
      <c r="C93" s="52" t="s">
        <v>1256</v>
      </c>
      <c r="D93" s="52" t="s">
        <v>1257</v>
      </c>
      <c r="E93" s="52" t="s">
        <v>1258</v>
      </c>
      <c r="F93" s="52" t="s">
        <v>1259</v>
      </c>
      <c r="G93" s="52" t="s">
        <v>1260</v>
      </c>
      <c r="H93" s="52" t="s">
        <v>1261</v>
      </c>
      <c r="I93" s="52" t="s">
        <v>1262</v>
      </c>
      <c r="J93" s="52" t="s">
        <v>1263</v>
      </c>
      <c r="K93" s="52" t="s">
        <v>1264</v>
      </c>
      <c r="L93" s="52" t="s">
        <v>1265</v>
      </c>
      <c r="M93" s="52" t="s">
        <v>1266</v>
      </c>
      <c r="N93" s="52" t="s">
        <v>1267</v>
      </c>
      <c r="O93" s="52" t="s">
        <v>1268</v>
      </c>
      <c r="P93" s="52" t="s">
        <v>1269</v>
      </c>
      <c r="Q93" s="52" t="s">
        <v>1270</v>
      </c>
      <c r="R93" s="52" t="s">
        <v>1271</v>
      </c>
      <c r="S93" s="52" t="s">
        <v>1272</v>
      </c>
      <c r="T93" s="52" t="s">
        <v>1273</v>
      </c>
      <c r="U93" s="52" t="s">
        <v>1274</v>
      </c>
      <c r="V93" s="52" t="s">
        <v>1275</v>
      </c>
      <c r="W93" s="52" t="s">
        <v>1276</v>
      </c>
      <c r="X93" s="52" t="s">
        <v>1277</v>
      </c>
      <c r="Y93" s="52" t="s">
        <v>1278</v>
      </c>
      <c r="Z93" s="52" t="s">
        <v>1279</v>
      </c>
      <c r="AA93" s="52" t="s">
        <v>1280</v>
      </c>
      <c r="AB93" s="52" t="s">
        <v>1281</v>
      </c>
      <c r="AC93" s="52" t="s">
        <v>1282</v>
      </c>
      <c r="AD93" s="52" t="s">
        <v>1283</v>
      </c>
      <c r="AE93" s="52" t="s">
        <v>1284</v>
      </c>
      <c r="AF93" s="52" t="s">
        <v>1285</v>
      </c>
      <c r="AG93" s="52" t="s">
        <v>1286</v>
      </c>
      <c r="AH93" s="52" t="s">
        <v>1287</v>
      </c>
      <c r="AI93" s="52" t="s">
        <v>1288</v>
      </c>
      <c r="AJ93" s="52" t="s">
        <v>1289</v>
      </c>
      <c r="AK93" s="52" t="s">
        <v>1290</v>
      </c>
      <c r="AL93" s="52" t="s">
        <v>1291</v>
      </c>
      <c r="AM93" s="52" t="s">
        <v>1292</v>
      </c>
      <c r="AN93" s="52" t="s">
        <v>1293</v>
      </c>
      <c r="AO93" s="52" t="s">
        <v>1294</v>
      </c>
      <c r="AP93" s="52" t="s">
        <v>1295</v>
      </c>
      <c r="AQ93" s="52" t="s">
        <v>1296</v>
      </c>
      <c r="AR93" s="52" t="s">
        <v>1297</v>
      </c>
      <c r="AS93" s="52" t="s">
        <v>1298</v>
      </c>
      <c r="AT93" s="52" t="s">
        <v>1299</v>
      </c>
      <c r="AU93" s="52" t="s">
        <v>905</v>
      </c>
    </row>
    <row r="95" spans="1:47">
      <c r="A95" s="51" t="s">
        <v>1300</v>
      </c>
      <c r="B95" s="52" t="s">
        <v>1301</v>
      </c>
      <c r="C95" s="52" t="s">
        <v>1302</v>
      </c>
    </row>
    <row r="97" spans="1:34">
      <c r="A97" s="51" t="s">
        <v>1303</v>
      </c>
      <c r="B97" s="52" t="s">
        <v>1304</v>
      </c>
      <c r="C97" s="52" t="s">
        <v>1305</v>
      </c>
      <c r="D97" s="52" t="s">
        <v>1306</v>
      </c>
      <c r="E97" s="52" t="s">
        <v>1307</v>
      </c>
      <c r="F97" s="52" t="s">
        <v>1308</v>
      </c>
      <c r="G97" s="52" t="s">
        <v>1309</v>
      </c>
      <c r="H97" s="52" t="s">
        <v>905</v>
      </c>
      <c r="I97" s="52" t="s">
        <v>1250</v>
      </c>
    </row>
    <row r="99" spans="1:34">
      <c r="A99" s="51" t="s">
        <v>1310</v>
      </c>
      <c r="B99" s="52" t="s">
        <v>1311</v>
      </c>
      <c r="C99" s="52" t="s">
        <v>1312</v>
      </c>
      <c r="D99" s="52" t="s">
        <v>1250</v>
      </c>
    </row>
    <row r="101" spans="1:34">
      <c r="A101" s="51" t="s">
        <v>1313</v>
      </c>
      <c r="B101" s="52" t="s">
        <v>1311</v>
      </c>
      <c r="C101" s="52" t="s">
        <v>1312</v>
      </c>
      <c r="D101" s="52" t="s">
        <v>1250</v>
      </c>
    </row>
    <row r="103" spans="1:34">
      <c r="A103" s="51" t="s">
        <v>1314</v>
      </c>
      <c r="B103" s="52">
        <v>0</v>
      </c>
      <c r="C103" s="52">
        <v>1</v>
      </c>
      <c r="D103" s="52">
        <v>2</v>
      </c>
      <c r="E103" s="52">
        <v>3</v>
      </c>
      <c r="F103" s="52">
        <v>4</v>
      </c>
      <c r="G103" s="52" t="s">
        <v>1250</v>
      </c>
    </row>
    <row r="105" spans="1:34">
      <c r="A105" s="51" t="s">
        <v>1315</v>
      </c>
      <c r="B105" s="52" t="s">
        <v>1311</v>
      </c>
      <c r="C105" s="52" t="s">
        <v>1312</v>
      </c>
      <c r="D105" s="52" t="s">
        <v>1250</v>
      </c>
    </row>
    <row r="107" spans="1:34">
      <c r="A107" s="51" t="s">
        <v>1316</v>
      </c>
      <c r="B107" s="52" t="s">
        <v>907</v>
      </c>
      <c r="C107" s="52" t="s">
        <v>908</v>
      </c>
      <c r="D107" s="52" t="s">
        <v>909</v>
      </c>
      <c r="E107" s="52" t="s">
        <v>910</v>
      </c>
      <c r="F107" s="52" t="s">
        <v>911</v>
      </c>
      <c r="G107" s="52" t="s">
        <v>912</v>
      </c>
      <c r="H107" s="52" t="s">
        <v>913</v>
      </c>
      <c r="I107" s="52" t="s">
        <v>914</v>
      </c>
      <c r="J107" s="52" t="s">
        <v>915</v>
      </c>
      <c r="K107" s="52" t="s">
        <v>916</v>
      </c>
      <c r="L107" s="52" t="s">
        <v>917</v>
      </c>
      <c r="M107" s="52" t="s">
        <v>918</v>
      </c>
      <c r="N107" s="52" t="s">
        <v>919</v>
      </c>
      <c r="O107" s="52" t="s">
        <v>920</v>
      </c>
      <c r="P107" s="52" t="s">
        <v>921</v>
      </c>
      <c r="Q107" s="52" t="s">
        <v>922</v>
      </c>
      <c r="R107" s="52" t="s">
        <v>923</v>
      </c>
      <c r="S107" s="52" t="s">
        <v>924</v>
      </c>
      <c r="T107" s="52" t="s">
        <v>925</v>
      </c>
      <c r="U107" s="52" t="s">
        <v>926</v>
      </c>
      <c r="V107" s="52" t="s">
        <v>927</v>
      </c>
      <c r="W107" s="52" t="s">
        <v>928</v>
      </c>
      <c r="X107" s="52" t="s">
        <v>929</v>
      </c>
      <c r="Y107" s="52" t="s">
        <v>930</v>
      </c>
      <c r="Z107" s="52" t="s">
        <v>931</v>
      </c>
      <c r="AA107" s="52" t="s">
        <v>932</v>
      </c>
      <c r="AB107" s="52" t="s">
        <v>933</v>
      </c>
      <c r="AC107" s="52" t="s">
        <v>934</v>
      </c>
      <c r="AD107" s="52" t="s">
        <v>935</v>
      </c>
      <c r="AE107" s="52" t="s">
        <v>936</v>
      </c>
      <c r="AF107" s="52" t="s">
        <v>937</v>
      </c>
      <c r="AG107" s="52" t="s">
        <v>938</v>
      </c>
      <c r="AH107" s="53"/>
    </row>
    <row r="109" spans="1:34">
      <c r="A109" s="51" t="s">
        <v>1317</v>
      </c>
      <c r="B109" s="52" t="s">
        <v>1318</v>
      </c>
      <c r="C109" s="52" t="s">
        <v>1319</v>
      </c>
      <c r="D109" s="52" t="s">
        <v>1250</v>
      </c>
    </row>
    <row r="111" spans="1:34">
      <c r="A111" s="51" t="s">
        <v>1320</v>
      </c>
      <c r="B111" s="52" t="s">
        <v>1311</v>
      </c>
      <c r="C111" s="52" t="s">
        <v>1312</v>
      </c>
      <c r="D111" s="52" t="s">
        <v>1250</v>
      </c>
    </row>
    <row r="113" spans="1:47">
      <c r="A113" s="51" t="s">
        <v>1317</v>
      </c>
      <c r="B113" s="52" t="s">
        <v>1318</v>
      </c>
      <c r="C113" s="52" t="s">
        <v>1319</v>
      </c>
      <c r="D113" s="52" t="s">
        <v>1250</v>
      </c>
    </row>
    <row r="115" spans="1:47">
      <c r="A115" s="51" t="s">
        <v>1321</v>
      </c>
      <c r="B115" s="52" t="s">
        <v>1311</v>
      </c>
      <c r="C115" s="52" t="s">
        <v>1312</v>
      </c>
      <c r="D115" s="52" t="s">
        <v>1250</v>
      </c>
    </row>
    <row r="117" spans="1:47">
      <c r="A117" s="51" t="s">
        <v>1322</v>
      </c>
      <c r="B117" s="52" t="s">
        <v>1323</v>
      </c>
      <c r="C117" s="52" t="s">
        <v>1324</v>
      </c>
      <c r="D117" s="52" t="s">
        <v>1325</v>
      </c>
      <c r="E117" s="52" t="s">
        <v>1326</v>
      </c>
      <c r="F117" s="52" t="s">
        <v>1327</v>
      </c>
      <c r="G117" s="52" t="s">
        <v>1328</v>
      </c>
      <c r="H117" s="52" t="s">
        <v>1329</v>
      </c>
      <c r="I117" s="52" t="s">
        <v>1330</v>
      </c>
      <c r="J117" s="52" t="s">
        <v>1331</v>
      </c>
      <c r="K117" s="52" t="s">
        <v>1332</v>
      </c>
      <c r="L117" s="52" t="s">
        <v>1333</v>
      </c>
      <c r="M117" s="52" t="s">
        <v>1334</v>
      </c>
      <c r="N117" s="52" t="s">
        <v>1335</v>
      </c>
      <c r="O117" s="52" t="s">
        <v>1336</v>
      </c>
      <c r="P117" s="52" t="s">
        <v>1337</v>
      </c>
      <c r="Q117" s="52" t="s">
        <v>1338</v>
      </c>
    </row>
    <row r="119" spans="1:47">
      <c r="A119" s="51" t="s">
        <v>1339</v>
      </c>
      <c r="B119" s="52" t="s">
        <v>1255</v>
      </c>
      <c r="C119" s="52" t="s">
        <v>1256</v>
      </c>
      <c r="D119" s="52" t="s">
        <v>1257</v>
      </c>
      <c r="E119" s="52" t="s">
        <v>1258</v>
      </c>
      <c r="F119" s="52" t="s">
        <v>1259</v>
      </c>
      <c r="G119" s="52" t="s">
        <v>1260</v>
      </c>
      <c r="H119" s="52" t="s">
        <v>1261</v>
      </c>
      <c r="I119" s="52" t="s">
        <v>1262</v>
      </c>
      <c r="J119" s="52" t="s">
        <v>1263</v>
      </c>
      <c r="K119" s="52" t="s">
        <v>1264</v>
      </c>
      <c r="L119" s="52" t="s">
        <v>1265</v>
      </c>
      <c r="M119" s="52" t="s">
        <v>1266</v>
      </c>
      <c r="N119" s="52" t="s">
        <v>1267</v>
      </c>
      <c r="O119" s="52" t="s">
        <v>1268</v>
      </c>
      <c r="P119" s="52" t="s">
        <v>1269</v>
      </c>
      <c r="Q119" s="52" t="s">
        <v>1270</v>
      </c>
      <c r="R119" s="52" t="s">
        <v>1271</v>
      </c>
      <c r="S119" s="52" t="s">
        <v>1272</v>
      </c>
      <c r="T119" s="52" t="s">
        <v>1273</v>
      </c>
      <c r="U119" s="52" t="s">
        <v>1274</v>
      </c>
      <c r="V119" s="52" t="s">
        <v>1275</v>
      </c>
      <c r="W119" s="52" t="s">
        <v>1276</v>
      </c>
      <c r="X119" s="52" t="s">
        <v>1277</v>
      </c>
      <c r="Y119" s="52" t="s">
        <v>1278</v>
      </c>
      <c r="Z119" s="52" t="s">
        <v>1279</v>
      </c>
      <c r="AA119" s="52" t="s">
        <v>1280</v>
      </c>
      <c r="AB119" s="52" t="s">
        <v>1281</v>
      </c>
      <c r="AC119" s="52" t="s">
        <v>1282</v>
      </c>
      <c r="AD119" s="52" t="s">
        <v>1283</v>
      </c>
      <c r="AE119" s="52" t="s">
        <v>1284</v>
      </c>
      <c r="AF119" s="52" t="s">
        <v>1285</v>
      </c>
      <c r="AG119" s="52" t="s">
        <v>1286</v>
      </c>
      <c r="AH119" s="52" t="s">
        <v>1287</v>
      </c>
      <c r="AI119" s="52" t="s">
        <v>1288</v>
      </c>
      <c r="AJ119" s="52" t="s">
        <v>1289</v>
      </c>
      <c r="AK119" s="52" t="s">
        <v>1290</v>
      </c>
      <c r="AL119" s="52" t="s">
        <v>1291</v>
      </c>
      <c r="AM119" s="52" t="s">
        <v>1292</v>
      </c>
      <c r="AN119" s="52" t="s">
        <v>1293</v>
      </c>
      <c r="AO119" s="52" t="s">
        <v>1294</v>
      </c>
      <c r="AP119" s="52" t="s">
        <v>1295</v>
      </c>
      <c r="AQ119" s="52" t="s">
        <v>1296</v>
      </c>
      <c r="AR119" s="52" t="s">
        <v>1297</v>
      </c>
      <c r="AS119" s="52" t="s">
        <v>1298</v>
      </c>
      <c r="AT119" s="52" t="s">
        <v>1299</v>
      </c>
      <c r="AU119" s="52" t="s">
        <v>905</v>
      </c>
    </row>
    <row r="121" spans="1:47">
      <c r="A121" s="51" t="s">
        <v>1340</v>
      </c>
      <c r="B121" s="52" t="s">
        <v>1341</v>
      </c>
      <c r="C121" s="52" t="s">
        <v>1342</v>
      </c>
      <c r="D121" s="52" t="s">
        <v>1343</v>
      </c>
      <c r="E121" s="52" t="s">
        <v>1344</v>
      </c>
      <c r="F121" s="52" t="s">
        <v>1345</v>
      </c>
      <c r="G121" s="52" t="s">
        <v>1346</v>
      </c>
      <c r="H121" s="52" t="s">
        <v>1347</v>
      </c>
      <c r="I121" s="52" t="s">
        <v>1348</v>
      </c>
      <c r="J121" s="52" t="s">
        <v>1349</v>
      </c>
      <c r="K121" s="52" t="s">
        <v>1350</v>
      </c>
      <c r="L121" s="52" t="s">
        <v>1250</v>
      </c>
    </row>
    <row r="123" spans="1:47">
      <c r="A123" s="51" t="s">
        <v>1351</v>
      </c>
      <c r="B123" s="52" t="s">
        <v>1301</v>
      </c>
      <c r="C123" s="52" t="s">
        <v>1302</v>
      </c>
      <c r="D123" s="52" t="s">
        <v>1250</v>
      </c>
    </row>
    <row r="125" spans="1:47">
      <c r="A125" s="51" t="s">
        <v>1352</v>
      </c>
      <c r="B125" s="52" t="s">
        <v>1255</v>
      </c>
      <c r="C125" s="52" t="s">
        <v>1256</v>
      </c>
      <c r="D125" s="52" t="s">
        <v>1257</v>
      </c>
      <c r="E125" s="52" t="s">
        <v>1258</v>
      </c>
      <c r="F125" s="52" t="s">
        <v>1259</v>
      </c>
      <c r="G125" s="52" t="s">
        <v>1260</v>
      </c>
      <c r="H125" s="52" t="s">
        <v>1261</v>
      </c>
      <c r="I125" s="52" t="s">
        <v>1262</v>
      </c>
      <c r="J125" s="52" t="s">
        <v>1263</v>
      </c>
      <c r="K125" s="52" t="s">
        <v>1264</v>
      </c>
      <c r="L125" s="52" t="s">
        <v>1265</v>
      </c>
      <c r="M125" s="52" t="s">
        <v>1266</v>
      </c>
      <c r="N125" s="52" t="s">
        <v>1267</v>
      </c>
      <c r="O125" s="52" t="s">
        <v>1268</v>
      </c>
      <c r="P125" s="52" t="s">
        <v>1269</v>
      </c>
      <c r="Q125" s="52" t="s">
        <v>1270</v>
      </c>
      <c r="R125" s="52" t="s">
        <v>1271</v>
      </c>
      <c r="S125" s="52" t="s">
        <v>1272</v>
      </c>
      <c r="T125" s="52" t="s">
        <v>1273</v>
      </c>
      <c r="U125" s="52" t="s">
        <v>1274</v>
      </c>
      <c r="V125" s="52" t="s">
        <v>1275</v>
      </c>
      <c r="W125" s="52" t="s">
        <v>1276</v>
      </c>
      <c r="X125" s="52" t="s">
        <v>1277</v>
      </c>
      <c r="Y125" s="52" t="s">
        <v>1278</v>
      </c>
      <c r="Z125" s="52" t="s">
        <v>1279</v>
      </c>
      <c r="AA125" s="52" t="s">
        <v>1280</v>
      </c>
      <c r="AB125" s="52" t="s">
        <v>1281</v>
      </c>
      <c r="AC125" s="52" t="s">
        <v>1282</v>
      </c>
      <c r="AD125" s="52" t="s">
        <v>1283</v>
      </c>
      <c r="AE125" s="52" t="s">
        <v>1284</v>
      </c>
      <c r="AF125" s="52" t="s">
        <v>1285</v>
      </c>
      <c r="AG125" s="52" t="s">
        <v>1286</v>
      </c>
      <c r="AH125" s="52" t="s">
        <v>1287</v>
      </c>
      <c r="AI125" s="52" t="s">
        <v>1288</v>
      </c>
      <c r="AJ125" s="52" t="s">
        <v>1289</v>
      </c>
      <c r="AK125" s="52" t="s">
        <v>1290</v>
      </c>
      <c r="AL125" s="52" t="s">
        <v>1291</v>
      </c>
      <c r="AM125" s="52" t="s">
        <v>1292</v>
      </c>
      <c r="AN125" s="52" t="s">
        <v>1293</v>
      </c>
      <c r="AO125" s="52" t="s">
        <v>1294</v>
      </c>
      <c r="AP125" s="52" t="s">
        <v>1295</v>
      </c>
      <c r="AQ125" s="52" t="s">
        <v>1296</v>
      </c>
      <c r="AR125" s="52" t="s">
        <v>1297</v>
      </c>
      <c r="AS125" s="52" t="s">
        <v>1298</v>
      </c>
      <c r="AT125" s="52" t="s">
        <v>1299</v>
      </c>
      <c r="AU125" s="52" t="s">
        <v>905</v>
      </c>
    </row>
    <row r="127" spans="1:47">
      <c r="A127" s="51" t="s">
        <v>1353</v>
      </c>
      <c r="B127" s="52" t="s">
        <v>1354</v>
      </c>
      <c r="C127" s="52" t="s">
        <v>1355</v>
      </c>
      <c r="D127" s="52" t="s">
        <v>1356</v>
      </c>
      <c r="E127" s="52" t="s">
        <v>1357</v>
      </c>
    </row>
    <row r="129" spans="1:10">
      <c r="A129" s="51" t="s">
        <v>1358</v>
      </c>
      <c r="B129" s="52" t="s">
        <v>1359</v>
      </c>
      <c r="C129" s="52" t="s">
        <v>1360</v>
      </c>
      <c r="D129" s="52" t="s">
        <v>1361</v>
      </c>
      <c r="E129" s="52" t="s">
        <v>1362</v>
      </c>
      <c r="F129" s="52" t="s">
        <v>1363</v>
      </c>
      <c r="G129" s="52" t="s">
        <v>1364</v>
      </c>
      <c r="H129" s="52" t="s">
        <v>1365</v>
      </c>
      <c r="I129" s="52" t="s">
        <v>905</v>
      </c>
      <c r="J129" s="52" t="s">
        <v>1250</v>
      </c>
    </row>
    <row r="131" spans="1:10">
      <c r="A131" s="51" t="s">
        <v>1366</v>
      </c>
      <c r="B131" s="52" t="s">
        <v>1367</v>
      </c>
      <c r="C131" s="52" t="s">
        <v>1368</v>
      </c>
      <c r="D131" s="52" t="s">
        <v>905</v>
      </c>
      <c r="E131" s="52" t="s">
        <v>1250</v>
      </c>
    </row>
    <row r="133" spans="1:10">
      <c r="A133" s="51" t="s">
        <v>1369</v>
      </c>
      <c r="B133" s="52" t="s">
        <v>1354</v>
      </c>
      <c r="C133" s="52" t="s">
        <v>1355</v>
      </c>
      <c r="D133" s="52" t="s">
        <v>1356</v>
      </c>
      <c r="E133" s="52" t="s">
        <v>1357</v>
      </c>
    </row>
    <row r="135" spans="1:10">
      <c r="A135" s="51" t="s">
        <v>1370</v>
      </c>
      <c r="B135" s="52" t="s">
        <v>1354</v>
      </c>
      <c r="C135" s="52" t="s">
        <v>1355</v>
      </c>
      <c r="D135" s="52" t="s">
        <v>1356</v>
      </c>
      <c r="E135" s="52" t="s">
        <v>1357</v>
      </c>
    </row>
    <row r="137" spans="1:10">
      <c r="A137" s="51" t="s">
        <v>1371</v>
      </c>
      <c r="B137" s="52" t="s">
        <v>1372</v>
      </c>
      <c r="C137" s="52" t="s">
        <v>1373</v>
      </c>
      <c r="D137" s="52" t="s">
        <v>1374</v>
      </c>
      <c r="E137" s="52" t="s">
        <v>1375</v>
      </c>
      <c r="F137" s="52" t="s">
        <v>1376</v>
      </c>
      <c r="G137" s="52" t="s">
        <v>905</v>
      </c>
      <c r="H137" s="52" t="s">
        <v>1250</v>
      </c>
    </row>
    <row r="139" spans="1:10">
      <c r="A139" s="51" t="s">
        <v>1377</v>
      </c>
      <c r="B139" s="52" t="s">
        <v>1354</v>
      </c>
      <c r="C139" s="52" t="s">
        <v>1355</v>
      </c>
      <c r="D139" s="52" t="s">
        <v>1356</v>
      </c>
      <c r="E139" s="52" t="s">
        <v>1357</v>
      </c>
    </row>
    <row r="141" spans="1:10">
      <c r="A141" s="51" t="s">
        <v>1378</v>
      </c>
      <c r="B141" s="52" t="s">
        <v>1354</v>
      </c>
      <c r="C141" s="52" t="s">
        <v>1355</v>
      </c>
      <c r="D141" s="52" t="s">
        <v>1356</v>
      </c>
      <c r="E141" s="52" t="s">
        <v>1357</v>
      </c>
    </row>
    <row r="143" spans="1:10">
      <c r="A143" s="51" t="s">
        <v>1379</v>
      </c>
      <c r="B143" s="52" t="s">
        <v>1354</v>
      </c>
      <c r="C143" s="52" t="s">
        <v>1355</v>
      </c>
      <c r="D143" s="52" t="s">
        <v>1356</v>
      </c>
      <c r="E143" s="52" t="s">
        <v>1357</v>
      </c>
    </row>
    <row r="145" spans="1:7">
      <c r="A145" s="51" t="s">
        <v>1380</v>
      </c>
      <c r="B145" s="52" t="s">
        <v>1381</v>
      </c>
      <c r="C145" s="52" t="s">
        <v>1382</v>
      </c>
      <c r="D145" s="52" t="s">
        <v>905</v>
      </c>
      <c r="E145" s="52" t="s">
        <v>1250</v>
      </c>
    </row>
    <row r="147" spans="1:7">
      <c r="A147" s="51" t="s">
        <v>1383</v>
      </c>
      <c r="B147" s="52" t="s">
        <v>1311</v>
      </c>
      <c r="C147" s="52" t="s">
        <v>1312</v>
      </c>
      <c r="D147" s="52" t="s">
        <v>1250</v>
      </c>
    </row>
    <row r="149" spans="1:7">
      <c r="A149" s="51" t="s">
        <v>1384</v>
      </c>
      <c r="B149" s="52" t="s">
        <v>1354</v>
      </c>
      <c r="C149" s="52" t="s">
        <v>1385</v>
      </c>
      <c r="D149" s="52" t="s">
        <v>1386</v>
      </c>
      <c r="E149" s="52" t="s">
        <v>1387</v>
      </c>
      <c r="F149" s="52" t="s">
        <v>1356</v>
      </c>
      <c r="G149" s="52" t="s">
        <v>1357</v>
      </c>
    </row>
    <row r="151" spans="1:7">
      <c r="A151" s="51" t="s">
        <v>1388</v>
      </c>
      <c r="B151" s="52" t="s">
        <v>1354</v>
      </c>
      <c r="C151" s="52" t="s">
        <v>1389</v>
      </c>
      <c r="D151" s="52" t="s">
        <v>1390</v>
      </c>
      <c r="E151" s="52" t="s">
        <v>1356</v>
      </c>
      <c r="F151" s="52" t="s">
        <v>1357</v>
      </c>
    </row>
    <row r="153" spans="1:7">
      <c r="A153" s="51" t="s">
        <v>1391</v>
      </c>
      <c r="B153" s="52" t="s">
        <v>1354</v>
      </c>
      <c r="C153" s="52" t="s">
        <v>1390</v>
      </c>
      <c r="D153" s="52" t="s">
        <v>1356</v>
      </c>
      <c r="E153" s="52" t="s">
        <v>1357</v>
      </c>
    </row>
    <row r="155" spans="1:7">
      <c r="A155" s="51" t="s">
        <v>1392</v>
      </c>
      <c r="B155" s="52" t="s">
        <v>1354</v>
      </c>
      <c r="C155" s="52" t="s">
        <v>1390</v>
      </c>
      <c r="D155" s="52" t="s">
        <v>1356</v>
      </c>
      <c r="E155" s="52" t="s">
        <v>1357</v>
      </c>
    </row>
    <row r="157" spans="1:7">
      <c r="A157" s="51" t="s">
        <v>1393</v>
      </c>
      <c r="B157" s="52" t="s">
        <v>1354</v>
      </c>
      <c r="C157" s="52" t="s">
        <v>1390</v>
      </c>
      <c r="D157" s="52" t="s">
        <v>1356</v>
      </c>
      <c r="E157" s="52" t="s">
        <v>1357</v>
      </c>
    </row>
    <row r="159" spans="1:7">
      <c r="A159" s="51" t="s">
        <v>1394</v>
      </c>
      <c r="B159" s="52" t="s">
        <v>1354</v>
      </c>
      <c r="C159" s="52" t="s">
        <v>1390</v>
      </c>
      <c r="D159" s="52" t="s">
        <v>1356</v>
      </c>
      <c r="E159" s="52" t="s">
        <v>1357</v>
      </c>
    </row>
    <row r="161" spans="1:8">
      <c r="A161" s="51" t="s">
        <v>1395</v>
      </c>
      <c r="B161" s="52" t="s">
        <v>1354</v>
      </c>
      <c r="C161" s="52" t="s">
        <v>1390</v>
      </c>
      <c r="D161" s="52" t="s">
        <v>1356</v>
      </c>
      <c r="E161" s="52" t="s">
        <v>1357</v>
      </c>
    </row>
    <row r="163" spans="1:8">
      <c r="A163" s="51" t="s">
        <v>1396</v>
      </c>
      <c r="B163" s="52" t="s">
        <v>1397</v>
      </c>
      <c r="C163" s="52" t="s">
        <v>1398</v>
      </c>
      <c r="D163" s="52" t="s">
        <v>1399</v>
      </c>
      <c r="E163" s="52" t="s">
        <v>1400</v>
      </c>
      <c r="F163" s="52" t="s">
        <v>1401</v>
      </c>
      <c r="G163" s="52" t="s">
        <v>1402</v>
      </c>
      <c r="H163" s="52" t="s">
        <v>1250</v>
      </c>
    </row>
    <row r="165" spans="1:8">
      <c r="A165" s="51" t="s">
        <v>1403</v>
      </c>
      <c r="B165" s="52" t="s">
        <v>1404</v>
      </c>
      <c r="C165" s="52" t="s">
        <v>905</v>
      </c>
      <c r="D165" s="52" t="s">
        <v>1250</v>
      </c>
    </row>
    <row r="167" spans="1:8">
      <c r="A167" s="51" t="s">
        <v>1405</v>
      </c>
      <c r="B167" s="52" t="s">
        <v>1354</v>
      </c>
      <c r="C167" s="52" t="s">
        <v>1390</v>
      </c>
      <c r="D167" s="52" t="s">
        <v>1356</v>
      </c>
      <c r="E167" s="52" t="s">
        <v>1357</v>
      </c>
    </row>
    <row r="169" spans="1:8">
      <c r="A169" s="51" t="s">
        <v>1406</v>
      </c>
      <c r="B169" s="52" t="s">
        <v>1397</v>
      </c>
      <c r="C169" s="52" t="s">
        <v>1398</v>
      </c>
      <c r="D169" s="52" t="s">
        <v>1399</v>
      </c>
      <c r="E169" s="52" t="s">
        <v>1400</v>
      </c>
      <c r="F169" s="52" t="s">
        <v>1401</v>
      </c>
      <c r="G169" s="52" t="s">
        <v>1407</v>
      </c>
      <c r="H169" s="52" t="s">
        <v>1250</v>
      </c>
    </row>
    <row r="171" spans="1:8">
      <c r="A171" s="51" t="s">
        <v>1408</v>
      </c>
      <c r="B171" s="52" t="s">
        <v>1404</v>
      </c>
      <c r="C171" s="52" t="s">
        <v>905</v>
      </c>
      <c r="D171" s="52" t="s">
        <v>1250</v>
      </c>
    </row>
    <row r="173" spans="1:8">
      <c r="A173" s="51" t="s">
        <v>1409</v>
      </c>
      <c r="B173" s="52" t="s">
        <v>1354</v>
      </c>
      <c r="C173" s="52" t="s">
        <v>1385</v>
      </c>
      <c r="D173" s="52" t="s">
        <v>1386</v>
      </c>
      <c r="E173" s="52" t="s">
        <v>1387</v>
      </c>
      <c r="F173" s="52" t="s">
        <v>1356</v>
      </c>
      <c r="G173" s="52" t="s">
        <v>1357</v>
      </c>
    </row>
    <row r="175" spans="1:8">
      <c r="A175" s="51" t="s">
        <v>1410</v>
      </c>
      <c r="B175" s="52" t="s">
        <v>1354</v>
      </c>
      <c r="C175" s="52" t="s">
        <v>1355</v>
      </c>
      <c r="D175" s="52" t="s">
        <v>1356</v>
      </c>
      <c r="E175" s="52" t="s">
        <v>1357</v>
      </c>
    </row>
    <row r="177" spans="1:7">
      <c r="A177" s="51" t="s">
        <v>1378</v>
      </c>
      <c r="B177" s="52" t="s">
        <v>1354</v>
      </c>
      <c r="C177" s="52" t="s">
        <v>1355</v>
      </c>
      <c r="D177" s="52" t="s">
        <v>1356</v>
      </c>
      <c r="E177" s="52" t="s">
        <v>1357</v>
      </c>
    </row>
    <row r="179" spans="1:7">
      <c r="A179" s="51" t="s">
        <v>1411</v>
      </c>
      <c r="B179" s="52" t="s">
        <v>1354</v>
      </c>
      <c r="C179" s="52" t="s">
        <v>1355</v>
      </c>
      <c r="D179" s="52" t="s">
        <v>1356</v>
      </c>
      <c r="E179" s="52" t="s">
        <v>1357</v>
      </c>
    </row>
    <row r="181" spans="1:7">
      <c r="A181" s="51" t="s">
        <v>1412</v>
      </c>
      <c r="B181" s="52" t="s">
        <v>1354</v>
      </c>
      <c r="C181" s="52" t="s">
        <v>1355</v>
      </c>
      <c r="D181" s="52" t="s">
        <v>1356</v>
      </c>
      <c r="E181" s="52" t="s">
        <v>1357</v>
      </c>
    </row>
    <row r="183" spans="1:7">
      <c r="A183" s="51" t="s">
        <v>1413</v>
      </c>
      <c r="B183" s="52" t="s">
        <v>1414</v>
      </c>
      <c r="C183" s="52" t="s">
        <v>1415</v>
      </c>
      <c r="D183" s="52" t="s">
        <v>1416</v>
      </c>
      <c r="E183" s="52" t="s">
        <v>1357</v>
      </c>
    </row>
    <row r="185" spans="1:7">
      <c r="A185" s="51" t="s">
        <v>1378</v>
      </c>
      <c r="B185" s="52" t="s">
        <v>1354</v>
      </c>
      <c r="C185" s="52" t="s">
        <v>1355</v>
      </c>
      <c r="D185" s="52" t="s">
        <v>1356</v>
      </c>
      <c r="E185" s="52" t="s">
        <v>1357</v>
      </c>
    </row>
    <row r="187" spans="1:7">
      <c r="A187" s="51" t="s">
        <v>1417</v>
      </c>
      <c r="B187" s="52" t="s">
        <v>1418</v>
      </c>
      <c r="C187" s="52" t="s">
        <v>1419</v>
      </c>
      <c r="D187" s="52" t="s">
        <v>1420</v>
      </c>
      <c r="E187" s="52" t="s">
        <v>1421</v>
      </c>
      <c r="F187" s="52" t="s">
        <v>1422</v>
      </c>
      <c r="G187" s="51" t="s">
        <v>1250</v>
      </c>
    </row>
    <row r="189" spans="1:7">
      <c r="A189" s="51" t="s">
        <v>1423</v>
      </c>
      <c r="B189" s="52" t="s">
        <v>1424</v>
      </c>
      <c r="C189" s="52" t="s">
        <v>1425</v>
      </c>
      <c r="D189" s="52" t="s">
        <v>1426</v>
      </c>
      <c r="E189" s="52" t="s">
        <v>905</v>
      </c>
    </row>
    <row r="191" spans="1:7">
      <c r="A191" s="51" t="s">
        <v>1427</v>
      </c>
      <c r="B191" s="52" t="s">
        <v>1428</v>
      </c>
      <c r="C191" s="52" t="s">
        <v>1429</v>
      </c>
    </row>
    <row r="193" spans="1:27">
      <c r="A193" s="51" t="s">
        <v>1430</v>
      </c>
      <c r="B193" s="52" t="s">
        <v>1431</v>
      </c>
      <c r="C193" s="52" t="s">
        <v>1432</v>
      </c>
      <c r="D193" s="52" t="s">
        <v>1433</v>
      </c>
    </row>
    <row r="195" spans="1:27">
      <c r="A195" s="51" t="s">
        <v>1434</v>
      </c>
      <c r="B195" s="52" t="s">
        <v>1434</v>
      </c>
      <c r="C195" s="52" t="s">
        <v>1435</v>
      </c>
    </row>
    <row r="197" spans="1:27">
      <c r="A197" s="51" t="s">
        <v>1436</v>
      </c>
      <c r="B197" s="52" t="s">
        <v>1437</v>
      </c>
      <c r="C197" s="52" t="s">
        <v>1438</v>
      </c>
      <c r="D197" s="52" t="s">
        <v>1439</v>
      </c>
      <c r="E197" s="52" t="s">
        <v>1440</v>
      </c>
      <c r="F197" s="52" t="s">
        <v>1441</v>
      </c>
      <c r="G197" s="52" t="s">
        <v>1250</v>
      </c>
    </row>
    <row r="199" spans="1:27">
      <c r="A199" s="51" t="s">
        <v>1442</v>
      </c>
      <c r="B199" s="52" t="s">
        <v>1443</v>
      </c>
      <c r="C199" s="52" t="s">
        <v>1444</v>
      </c>
      <c r="D199" s="52" t="s">
        <v>1445</v>
      </c>
      <c r="E199" s="52" t="s">
        <v>1446</v>
      </c>
      <c r="F199" s="52" t="s">
        <v>1447</v>
      </c>
    </row>
    <row r="201" spans="1:27">
      <c r="A201" s="51" t="s">
        <v>1448</v>
      </c>
      <c r="B201" s="52" t="s">
        <v>1449</v>
      </c>
      <c r="C201" s="52" t="s">
        <v>1450</v>
      </c>
    </row>
    <row r="203" spans="1:27">
      <c r="A203" s="51" t="s">
        <v>1451</v>
      </c>
      <c r="B203" s="52" t="s">
        <v>1452</v>
      </c>
      <c r="C203" s="52" t="s">
        <v>1453</v>
      </c>
      <c r="D203" s="52" t="s">
        <v>1454</v>
      </c>
      <c r="E203" s="52" t="s">
        <v>1455</v>
      </c>
      <c r="F203" s="52" t="s">
        <v>1456</v>
      </c>
      <c r="G203" s="52" t="s">
        <v>1457</v>
      </c>
      <c r="H203" s="52" t="s">
        <v>1458</v>
      </c>
      <c r="I203" s="52" t="s">
        <v>1459</v>
      </c>
      <c r="J203" s="52" t="s">
        <v>1460</v>
      </c>
      <c r="K203" s="52" t="s">
        <v>1461</v>
      </c>
      <c r="L203" s="52" t="s">
        <v>1462</v>
      </c>
      <c r="M203" s="52" t="s">
        <v>1463</v>
      </c>
    </row>
    <row r="205" spans="1:27">
      <c r="A205" s="51" t="s">
        <v>1451</v>
      </c>
      <c r="B205" s="54" t="s">
        <v>1464</v>
      </c>
      <c r="C205" s="54" t="s">
        <v>1465</v>
      </c>
      <c r="D205" s="54" t="s">
        <v>1466</v>
      </c>
      <c r="E205" s="54" t="s">
        <v>1467</v>
      </c>
      <c r="F205" s="54" t="s">
        <v>1468</v>
      </c>
      <c r="G205" s="54" t="s">
        <v>1469</v>
      </c>
      <c r="H205" s="54" t="s">
        <v>1470</v>
      </c>
      <c r="I205" s="54" t="s">
        <v>1471</v>
      </c>
      <c r="J205" s="54" t="s">
        <v>1472</v>
      </c>
      <c r="K205" s="54" t="s">
        <v>1473</v>
      </c>
      <c r="L205" s="54" t="s">
        <v>1474</v>
      </c>
      <c r="M205" s="54" t="s">
        <v>1475</v>
      </c>
      <c r="N205" s="54" t="s">
        <v>1476</v>
      </c>
      <c r="O205" s="54" t="s">
        <v>1477</v>
      </c>
      <c r="P205" s="54" t="s">
        <v>1478</v>
      </c>
      <c r="Q205" s="54" t="s">
        <v>1479</v>
      </c>
      <c r="R205" s="54" t="s">
        <v>1480</v>
      </c>
      <c r="S205" s="54" t="s">
        <v>1481</v>
      </c>
      <c r="T205" s="54" t="s">
        <v>1482</v>
      </c>
      <c r="U205" s="54" t="s">
        <v>1483</v>
      </c>
      <c r="V205" s="54" t="s">
        <v>1484</v>
      </c>
      <c r="W205" s="54" t="s">
        <v>1485</v>
      </c>
      <c r="X205" s="54" t="s">
        <v>1486</v>
      </c>
      <c r="Y205" s="54" t="s">
        <v>1487</v>
      </c>
      <c r="Z205" s="54" t="s">
        <v>1488</v>
      </c>
      <c r="AA205" s="54" t="s">
        <v>1489</v>
      </c>
    </row>
    <row r="206" spans="1:27">
      <c r="B206" s="55" t="s">
        <v>1452</v>
      </c>
      <c r="C206" s="55" t="s">
        <v>1490</v>
      </c>
      <c r="D206" s="56" t="s">
        <v>1491</v>
      </c>
      <c r="E206" s="55" t="s">
        <v>1492</v>
      </c>
      <c r="F206" s="55" t="s">
        <v>1493</v>
      </c>
      <c r="G206" s="55" t="s">
        <v>1494</v>
      </c>
      <c r="H206" s="55" t="s">
        <v>1495</v>
      </c>
      <c r="I206" s="55" t="s">
        <v>1496</v>
      </c>
      <c r="J206" s="55" t="s">
        <v>1497</v>
      </c>
      <c r="K206" s="55" t="s">
        <v>1498</v>
      </c>
      <c r="L206" s="55" t="s">
        <v>1499</v>
      </c>
      <c r="M206" s="55" t="s">
        <v>1500</v>
      </c>
      <c r="N206" s="55" t="s">
        <v>1501</v>
      </c>
      <c r="O206" s="55" t="s">
        <v>1502</v>
      </c>
      <c r="P206" s="55" t="s">
        <v>1503</v>
      </c>
      <c r="Q206" s="55" t="s">
        <v>1504</v>
      </c>
      <c r="R206" s="55" t="s">
        <v>1505</v>
      </c>
      <c r="S206" s="55" t="s">
        <v>1506</v>
      </c>
      <c r="T206" s="55" t="s">
        <v>1507</v>
      </c>
      <c r="U206" s="55" t="s">
        <v>1508</v>
      </c>
      <c r="V206" s="55" t="s">
        <v>1509</v>
      </c>
      <c r="W206" s="55" t="s">
        <v>1510</v>
      </c>
      <c r="X206" s="55" t="s">
        <v>1511</v>
      </c>
      <c r="Y206" s="56" t="s">
        <v>1512</v>
      </c>
      <c r="Z206" s="56" t="s">
        <v>1513</v>
      </c>
      <c r="AA206" s="55" t="s">
        <v>1514</v>
      </c>
    </row>
    <row r="207" spans="1:27">
      <c r="B207" s="55" t="s">
        <v>1453</v>
      </c>
      <c r="C207" s="55" t="s">
        <v>1515</v>
      </c>
      <c r="D207" s="57"/>
      <c r="E207" s="55" t="s">
        <v>1516</v>
      </c>
      <c r="F207" s="55" t="s">
        <v>1517</v>
      </c>
      <c r="G207" s="55" t="s">
        <v>1518</v>
      </c>
      <c r="H207" s="55" t="s">
        <v>1519</v>
      </c>
      <c r="I207" s="55" t="s">
        <v>1520</v>
      </c>
      <c r="J207" s="55" t="s">
        <v>1521</v>
      </c>
      <c r="K207" s="55" t="s">
        <v>1522</v>
      </c>
      <c r="L207" s="55" t="s">
        <v>1523</v>
      </c>
      <c r="M207" s="55" t="s">
        <v>1524</v>
      </c>
      <c r="N207" s="55" t="s">
        <v>1525</v>
      </c>
      <c r="O207" s="55" t="s">
        <v>1526</v>
      </c>
      <c r="P207" s="55" t="s">
        <v>1527</v>
      </c>
      <c r="Q207" s="55" t="s">
        <v>1528</v>
      </c>
      <c r="R207" s="55" t="s">
        <v>1529</v>
      </c>
      <c r="S207" s="55" t="s">
        <v>1530</v>
      </c>
      <c r="T207" s="55" t="s">
        <v>1531</v>
      </c>
      <c r="U207" s="55" t="s">
        <v>1532</v>
      </c>
      <c r="V207" s="55" t="s">
        <v>1533</v>
      </c>
      <c r="W207" s="55" t="s">
        <v>1534</v>
      </c>
      <c r="X207" s="55" t="s">
        <v>1535</v>
      </c>
      <c r="Y207" s="57"/>
      <c r="Z207" s="57"/>
      <c r="AA207" s="55" t="s">
        <v>1536</v>
      </c>
    </row>
    <row r="208" spans="1:27">
      <c r="B208" s="55" t="s">
        <v>1454</v>
      </c>
      <c r="C208" s="55" t="s">
        <v>1537</v>
      </c>
      <c r="D208" s="57"/>
      <c r="E208" s="55" t="s">
        <v>1538</v>
      </c>
      <c r="F208" s="55" t="s">
        <v>1539</v>
      </c>
      <c r="G208" s="55" t="s">
        <v>1540</v>
      </c>
      <c r="H208" s="55" t="s">
        <v>1541</v>
      </c>
      <c r="I208" s="55" t="s">
        <v>1542</v>
      </c>
      <c r="J208" s="55" t="s">
        <v>1543</v>
      </c>
      <c r="K208" s="55" t="s">
        <v>1544</v>
      </c>
      <c r="L208" s="55" t="s">
        <v>1545</v>
      </c>
      <c r="M208" s="55" t="s">
        <v>1546</v>
      </c>
      <c r="N208" s="55" t="s">
        <v>1547</v>
      </c>
      <c r="O208" s="55" t="s">
        <v>1548</v>
      </c>
      <c r="P208" s="55" t="s">
        <v>1549</v>
      </c>
      <c r="Q208" s="55" t="s">
        <v>1550</v>
      </c>
      <c r="R208" s="55" t="s">
        <v>1551</v>
      </c>
      <c r="S208" s="55" t="s">
        <v>1552</v>
      </c>
      <c r="T208" s="55" t="s">
        <v>1553</v>
      </c>
      <c r="U208" s="55" t="s">
        <v>1554</v>
      </c>
      <c r="V208" s="55" t="s">
        <v>1555</v>
      </c>
      <c r="W208" s="55" t="s">
        <v>1556</v>
      </c>
      <c r="X208" s="55" t="s">
        <v>1557</v>
      </c>
      <c r="Y208" s="57"/>
      <c r="Z208" s="57"/>
      <c r="AA208" s="55" t="s">
        <v>1558</v>
      </c>
    </row>
    <row r="209" spans="2:27">
      <c r="B209" s="55" t="s">
        <v>1455</v>
      </c>
      <c r="C209" s="55" t="s">
        <v>1559</v>
      </c>
      <c r="D209" s="57"/>
      <c r="E209" s="55" t="s">
        <v>1560</v>
      </c>
      <c r="F209" s="55" t="s">
        <v>1561</v>
      </c>
      <c r="G209" s="55" t="s">
        <v>1562</v>
      </c>
      <c r="H209" s="55" t="s">
        <v>1563</v>
      </c>
      <c r="I209" s="55" t="s">
        <v>1564</v>
      </c>
      <c r="J209" s="55" t="s">
        <v>1565</v>
      </c>
      <c r="K209" s="55" t="s">
        <v>1566</v>
      </c>
      <c r="L209" s="55" t="s">
        <v>1567</v>
      </c>
      <c r="M209" s="55" t="s">
        <v>1568</v>
      </c>
      <c r="N209" s="55" t="s">
        <v>1569</v>
      </c>
      <c r="O209" s="55" t="s">
        <v>1570</v>
      </c>
      <c r="P209" s="55" t="s">
        <v>1571</v>
      </c>
      <c r="Q209" s="55" t="s">
        <v>1572</v>
      </c>
      <c r="R209" s="55" t="s">
        <v>1573</v>
      </c>
      <c r="S209" s="56" t="s">
        <v>1574</v>
      </c>
      <c r="T209" s="55" t="s">
        <v>1575</v>
      </c>
      <c r="U209" s="55" t="s">
        <v>1576</v>
      </c>
      <c r="V209" s="55" t="s">
        <v>1577</v>
      </c>
      <c r="W209" s="55" t="s">
        <v>1578</v>
      </c>
      <c r="X209" s="55" t="s">
        <v>1579</v>
      </c>
      <c r="Y209" s="57"/>
      <c r="Z209" s="57"/>
      <c r="AA209" s="55" t="s">
        <v>1580</v>
      </c>
    </row>
    <row r="210" spans="2:27">
      <c r="B210" s="55" t="s">
        <v>1456</v>
      </c>
      <c r="C210" s="55" t="s">
        <v>1581</v>
      </c>
      <c r="D210" s="57"/>
      <c r="E210" s="55" t="s">
        <v>1582</v>
      </c>
      <c r="F210" s="55" t="s">
        <v>1583</v>
      </c>
      <c r="G210" s="55" t="s">
        <v>1584</v>
      </c>
      <c r="H210" s="55" t="s">
        <v>1585</v>
      </c>
      <c r="I210" s="55" t="s">
        <v>1586</v>
      </c>
      <c r="J210" s="55" t="s">
        <v>1587</v>
      </c>
      <c r="K210" s="55" t="s">
        <v>1588</v>
      </c>
      <c r="L210" s="55" t="s">
        <v>1589</v>
      </c>
      <c r="M210" s="55" t="s">
        <v>1590</v>
      </c>
      <c r="N210" s="55" t="s">
        <v>1591</v>
      </c>
      <c r="O210" s="55" t="s">
        <v>1592</v>
      </c>
      <c r="P210" s="55" t="s">
        <v>1593</v>
      </c>
      <c r="Q210" s="55" t="s">
        <v>1594</v>
      </c>
      <c r="R210" s="55" t="s">
        <v>1595</v>
      </c>
      <c r="S210" s="57"/>
      <c r="T210" s="55" t="s">
        <v>1596</v>
      </c>
      <c r="U210" s="55" t="s">
        <v>1597</v>
      </c>
      <c r="V210" s="55" t="s">
        <v>1598</v>
      </c>
      <c r="W210" s="55" t="s">
        <v>1599</v>
      </c>
      <c r="X210" s="55" t="s">
        <v>1600</v>
      </c>
      <c r="Y210" s="57"/>
      <c r="Z210" s="57"/>
      <c r="AA210" s="55" t="s">
        <v>1601</v>
      </c>
    </row>
    <row r="211" spans="2:27">
      <c r="B211" s="55" t="s">
        <v>1457</v>
      </c>
      <c r="C211" s="55" t="s">
        <v>1602</v>
      </c>
      <c r="D211" s="57"/>
      <c r="E211" s="55" t="s">
        <v>1603</v>
      </c>
      <c r="F211" s="55" t="s">
        <v>1604</v>
      </c>
      <c r="G211" s="55" t="s">
        <v>1605</v>
      </c>
      <c r="H211" s="55" t="s">
        <v>1606</v>
      </c>
      <c r="I211" s="55" t="s">
        <v>1607</v>
      </c>
      <c r="J211" s="55" t="s">
        <v>1608</v>
      </c>
      <c r="K211" s="56" t="s">
        <v>1609</v>
      </c>
      <c r="L211" s="55" t="s">
        <v>1610</v>
      </c>
      <c r="M211" s="55" t="s">
        <v>1611</v>
      </c>
      <c r="N211" s="55" t="s">
        <v>1612</v>
      </c>
      <c r="O211" s="55" t="s">
        <v>1613</v>
      </c>
      <c r="P211" s="55" t="s">
        <v>1614</v>
      </c>
      <c r="Q211" s="55" t="s">
        <v>1615</v>
      </c>
      <c r="R211" s="55" t="s">
        <v>1616</v>
      </c>
      <c r="S211" s="57"/>
      <c r="T211" s="55" t="s">
        <v>1617</v>
      </c>
      <c r="U211" s="55" t="s">
        <v>1618</v>
      </c>
      <c r="V211" s="55" t="s">
        <v>1619</v>
      </c>
      <c r="W211" s="55" t="s">
        <v>1620</v>
      </c>
      <c r="X211" s="55" t="s">
        <v>1621</v>
      </c>
      <c r="Y211" s="57"/>
      <c r="Z211" s="57"/>
      <c r="AA211" s="55" t="s">
        <v>1622</v>
      </c>
    </row>
    <row r="212" spans="2:27">
      <c r="B212" s="55" t="s">
        <v>1458</v>
      </c>
      <c r="C212" s="55" t="s">
        <v>1623</v>
      </c>
      <c r="D212" s="57"/>
      <c r="E212" s="55" t="s">
        <v>1624</v>
      </c>
      <c r="F212" s="55" t="s">
        <v>1625</v>
      </c>
      <c r="G212" s="55" t="s">
        <v>1626</v>
      </c>
      <c r="H212" s="55" t="s">
        <v>1627</v>
      </c>
      <c r="I212" s="55" t="s">
        <v>1628</v>
      </c>
      <c r="J212" s="55" t="s">
        <v>1629</v>
      </c>
      <c r="K212" s="57"/>
      <c r="L212" s="55" t="s">
        <v>1630</v>
      </c>
      <c r="M212" s="55" t="s">
        <v>1631</v>
      </c>
      <c r="N212" s="55" t="s">
        <v>1632</v>
      </c>
      <c r="O212" s="55" t="s">
        <v>1633</v>
      </c>
      <c r="P212" s="55" t="s">
        <v>1634</v>
      </c>
      <c r="Q212" s="56" t="s">
        <v>1635</v>
      </c>
      <c r="R212" s="55" t="s">
        <v>1636</v>
      </c>
      <c r="S212" s="57"/>
      <c r="T212" s="55" t="s">
        <v>1637</v>
      </c>
      <c r="U212" s="55" t="s">
        <v>1638</v>
      </c>
      <c r="V212" s="55" t="s">
        <v>1639</v>
      </c>
      <c r="W212" s="55" t="s">
        <v>1640</v>
      </c>
      <c r="X212" s="55" t="s">
        <v>1641</v>
      </c>
      <c r="Y212" s="57"/>
      <c r="Z212" s="57"/>
      <c r="AA212" s="55" t="s">
        <v>1642</v>
      </c>
    </row>
    <row r="213" spans="2:27">
      <c r="B213" s="55" t="s">
        <v>1459</v>
      </c>
      <c r="C213" s="55" t="s">
        <v>1643</v>
      </c>
      <c r="D213" s="57"/>
      <c r="E213" s="56" t="s">
        <v>1644</v>
      </c>
      <c r="F213" s="55" t="s">
        <v>1645</v>
      </c>
      <c r="G213" s="55" t="s">
        <v>1646</v>
      </c>
      <c r="H213" s="55" t="s">
        <v>1647</v>
      </c>
      <c r="I213" s="55" t="s">
        <v>1648</v>
      </c>
      <c r="J213" s="55" t="s">
        <v>1649</v>
      </c>
      <c r="K213" s="57"/>
      <c r="L213" s="55" t="s">
        <v>1650</v>
      </c>
      <c r="M213" s="55" t="s">
        <v>1651</v>
      </c>
      <c r="N213" s="55" t="s">
        <v>1652</v>
      </c>
      <c r="O213" s="55" t="s">
        <v>1653</v>
      </c>
      <c r="P213" s="55" t="s">
        <v>1654</v>
      </c>
      <c r="Q213" s="57"/>
      <c r="R213" s="55" t="s">
        <v>1655</v>
      </c>
      <c r="S213" s="57"/>
      <c r="T213" s="55" t="s">
        <v>1656</v>
      </c>
      <c r="U213" s="55" t="s">
        <v>1657</v>
      </c>
      <c r="V213" s="55" t="s">
        <v>1658</v>
      </c>
      <c r="W213" s="55" t="s">
        <v>1659</v>
      </c>
      <c r="X213" s="55" t="s">
        <v>1660</v>
      </c>
      <c r="Y213" s="57"/>
      <c r="Z213" s="57"/>
      <c r="AA213" s="55" t="s">
        <v>1661</v>
      </c>
    </row>
    <row r="214" spans="2:27">
      <c r="B214" s="55" t="s">
        <v>1460</v>
      </c>
      <c r="C214" s="55" t="s">
        <v>1662</v>
      </c>
      <c r="D214" s="57"/>
      <c r="E214" s="57"/>
      <c r="F214" s="55" t="s">
        <v>1663</v>
      </c>
      <c r="G214" s="55" t="s">
        <v>1664</v>
      </c>
      <c r="H214" s="55" t="s">
        <v>1665</v>
      </c>
      <c r="I214" s="55" t="s">
        <v>1666</v>
      </c>
      <c r="J214" s="55" t="s">
        <v>1667</v>
      </c>
      <c r="K214" s="57"/>
      <c r="L214" s="55" t="s">
        <v>1668</v>
      </c>
      <c r="M214" s="55" t="s">
        <v>1669</v>
      </c>
      <c r="N214" s="55" t="s">
        <v>1670</v>
      </c>
      <c r="O214" s="55" t="s">
        <v>1671</v>
      </c>
      <c r="P214" s="55" t="s">
        <v>1672</v>
      </c>
      <c r="Q214" s="57"/>
      <c r="R214" s="55" t="s">
        <v>1673</v>
      </c>
      <c r="S214" s="57"/>
      <c r="T214" s="55" t="s">
        <v>1674</v>
      </c>
      <c r="U214" s="55" t="s">
        <v>1675</v>
      </c>
      <c r="V214" s="55" t="s">
        <v>1676</v>
      </c>
      <c r="W214" s="55" t="s">
        <v>1677</v>
      </c>
      <c r="X214" s="55" t="s">
        <v>1678</v>
      </c>
      <c r="Y214" s="57"/>
      <c r="Z214" s="57"/>
      <c r="AA214" s="55" t="s">
        <v>1679</v>
      </c>
    </row>
    <row r="215" spans="2:27">
      <c r="B215" s="55" t="s">
        <v>1461</v>
      </c>
      <c r="C215" s="55" t="s">
        <v>1680</v>
      </c>
      <c r="D215" s="57"/>
      <c r="E215" s="57"/>
      <c r="F215" s="55" t="s">
        <v>1681</v>
      </c>
      <c r="G215" s="55" t="s">
        <v>1682</v>
      </c>
      <c r="H215" s="55" t="s">
        <v>1683</v>
      </c>
      <c r="I215" s="55" t="s">
        <v>1684</v>
      </c>
      <c r="J215" s="55" t="s">
        <v>1685</v>
      </c>
      <c r="K215" s="57"/>
      <c r="L215" s="55" t="s">
        <v>1686</v>
      </c>
      <c r="M215" s="55" t="s">
        <v>1687</v>
      </c>
      <c r="N215" s="55" t="s">
        <v>1688</v>
      </c>
      <c r="O215" s="55" t="s">
        <v>1689</v>
      </c>
      <c r="P215" s="55" t="s">
        <v>1690</v>
      </c>
      <c r="Q215" s="57"/>
      <c r="R215" s="55" t="s">
        <v>1691</v>
      </c>
      <c r="S215" s="57"/>
      <c r="T215" s="55" t="s">
        <v>1692</v>
      </c>
      <c r="U215" s="55" t="s">
        <v>1693</v>
      </c>
      <c r="V215" s="55" t="s">
        <v>1694</v>
      </c>
      <c r="W215" s="55" t="s">
        <v>1695</v>
      </c>
      <c r="X215" s="55" t="s">
        <v>1696</v>
      </c>
      <c r="Y215" s="57"/>
      <c r="Z215" s="57"/>
      <c r="AA215" s="55" t="s">
        <v>1697</v>
      </c>
    </row>
    <row r="216" spans="2:27">
      <c r="B216" s="55" t="s">
        <v>1462</v>
      </c>
      <c r="C216" s="55" t="s">
        <v>1698</v>
      </c>
      <c r="D216" s="57"/>
      <c r="E216" s="57"/>
      <c r="F216" s="55" t="s">
        <v>1699</v>
      </c>
      <c r="G216" s="55" t="s">
        <v>1700</v>
      </c>
      <c r="H216" s="55" t="s">
        <v>1701</v>
      </c>
      <c r="I216" s="55" t="s">
        <v>1702</v>
      </c>
      <c r="J216" s="55" t="s">
        <v>1703</v>
      </c>
      <c r="K216" s="57"/>
      <c r="L216" s="55" t="s">
        <v>1704</v>
      </c>
      <c r="M216" s="55" t="s">
        <v>1705</v>
      </c>
      <c r="N216" s="55" t="s">
        <v>1706</v>
      </c>
      <c r="O216" s="55" t="s">
        <v>1707</v>
      </c>
      <c r="P216" s="55" t="s">
        <v>1708</v>
      </c>
      <c r="Q216" s="57"/>
      <c r="R216" s="55" t="s">
        <v>1709</v>
      </c>
      <c r="S216" s="57"/>
      <c r="T216" s="55" t="s">
        <v>1710</v>
      </c>
      <c r="U216" s="55" t="s">
        <v>1711</v>
      </c>
      <c r="V216" s="55" t="s">
        <v>1712</v>
      </c>
      <c r="W216" s="55" t="s">
        <v>1713</v>
      </c>
      <c r="X216" s="55" t="s">
        <v>1714</v>
      </c>
      <c r="Y216" s="57"/>
      <c r="Z216" s="57"/>
      <c r="AA216" s="55" t="s">
        <v>1715</v>
      </c>
    </row>
    <row r="217" spans="2:27">
      <c r="B217" s="56" t="s">
        <v>1463</v>
      </c>
      <c r="C217" s="55" t="s">
        <v>1716</v>
      </c>
      <c r="D217" s="57"/>
      <c r="E217" s="57"/>
      <c r="F217" s="55" t="s">
        <v>1717</v>
      </c>
      <c r="G217" s="55" t="s">
        <v>1718</v>
      </c>
      <c r="H217" s="55" t="s">
        <v>1719</v>
      </c>
      <c r="I217" s="55" t="s">
        <v>1720</v>
      </c>
      <c r="J217" s="55" t="s">
        <v>1721</v>
      </c>
      <c r="K217" s="57"/>
      <c r="L217" s="55" t="s">
        <v>1722</v>
      </c>
      <c r="M217" s="55" t="s">
        <v>1723</v>
      </c>
      <c r="N217" s="55" t="s">
        <v>1724</v>
      </c>
      <c r="O217" s="55" t="s">
        <v>1725</v>
      </c>
      <c r="P217" s="55" t="s">
        <v>1726</v>
      </c>
      <c r="Q217" s="57"/>
      <c r="R217" s="55" t="s">
        <v>1727</v>
      </c>
      <c r="S217" s="57"/>
      <c r="T217" s="55" t="s">
        <v>1728</v>
      </c>
      <c r="U217" s="55" t="s">
        <v>1729</v>
      </c>
      <c r="V217" s="55" t="s">
        <v>1730</v>
      </c>
      <c r="W217" s="55" t="s">
        <v>1731</v>
      </c>
      <c r="X217" s="55" t="s">
        <v>1732</v>
      </c>
      <c r="Y217" s="57"/>
      <c r="Z217" s="57"/>
      <c r="AA217" s="55" t="s">
        <v>1733</v>
      </c>
    </row>
    <row r="218" spans="2:27">
      <c r="B218" s="57"/>
      <c r="C218" s="55" t="s">
        <v>1734</v>
      </c>
      <c r="D218" s="57"/>
      <c r="E218" s="57"/>
      <c r="F218" s="55" t="s">
        <v>1735</v>
      </c>
      <c r="G218" s="55" t="s">
        <v>1736</v>
      </c>
      <c r="H218" s="55" t="s">
        <v>1737</v>
      </c>
      <c r="I218" s="55" t="s">
        <v>1738</v>
      </c>
      <c r="J218" s="55" t="s">
        <v>1739</v>
      </c>
      <c r="K218" s="57"/>
      <c r="L218" s="55" t="s">
        <v>1740</v>
      </c>
      <c r="M218" s="55" t="s">
        <v>1741</v>
      </c>
      <c r="N218" s="55" t="s">
        <v>1742</v>
      </c>
      <c r="O218" s="55" t="s">
        <v>1743</v>
      </c>
      <c r="P218" s="55" t="s">
        <v>1744</v>
      </c>
      <c r="Q218" s="57"/>
      <c r="R218" s="55" t="s">
        <v>1745</v>
      </c>
      <c r="S218" s="57"/>
      <c r="T218" s="55" t="s">
        <v>1746</v>
      </c>
      <c r="U218" s="55" t="s">
        <v>1747</v>
      </c>
      <c r="V218" s="55" t="s">
        <v>1748</v>
      </c>
      <c r="W218" s="55" t="s">
        <v>1749</v>
      </c>
      <c r="X218" s="55" t="s">
        <v>1750</v>
      </c>
      <c r="Y218" s="57"/>
      <c r="Z218" s="57"/>
      <c r="AA218" s="55" t="s">
        <v>1751</v>
      </c>
    </row>
    <row r="219" spans="2:27">
      <c r="B219" s="57"/>
      <c r="C219" s="55" t="s">
        <v>1752</v>
      </c>
      <c r="D219" s="57"/>
      <c r="E219" s="57"/>
      <c r="F219" s="56" t="s">
        <v>1753</v>
      </c>
      <c r="G219" s="55" t="s">
        <v>1754</v>
      </c>
      <c r="H219" s="55" t="s">
        <v>1755</v>
      </c>
      <c r="I219" s="55" t="s">
        <v>1756</v>
      </c>
      <c r="J219" s="55" t="s">
        <v>1757</v>
      </c>
      <c r="K219" s="57"/>
      <c r="L219" s="55" t="s">
        <v>1758</v>
      </c>
      <c r="M219" s="55" t="s">
        <v>1759</v>
      </c>
      <c r="N219" s="55" t="s">
        <v>1760</v>
      </c>
      <c r="O219" s="55" t="s">
        <v>1761</v>
      </c>
      <c r="P219" s="55" t="s">
        <v>1762</v>
      </c>
      <c r="Q219" s="57"/>
      <c r="R219" s="55" t="s">
        <v>1763</v>
      </c>
      <c r="S219" s="57"/>
      <c r="T219" s="55" t="s">
        <v>1764</v>
      </c>
      <c r="U219" s="55" t="s">
        <v>1765</v>
      </c>
      <c r="V219" s="55" t="s">
        <v>1766</v>
      </c>
      <c r="W219" s="55" t="s">
        <v>1767</v>
      </c>
      <c r="X219" s="55" t="s">
        <v>1768</v>
      </c>
      <c r="Y219" s="57"/>
      <c r="Z219" s="57"/>
      <c r="AA219" s="55" t="s">
        <v>1769</v>
      </c>
    </row>
    <row r="220" spans="2:27">
      <c r="B220" s="57"/>
      <c r="C220" s="55" t="s">
        <v>1770</v>
      </c>
      <c r="D220" s="57"/>
      <c r="E220" s="57"/>
      <c r="F220" s="57"/>
      <c r="G220" s="55" t="s">
        <v>1771</v>
      </c>
      <c r="H220" s="55" t="s">
        <v>1772</v>
      </c>
      <c r="I220" s="55" t="s">
        <v>1773</v>
      </c>
      <c r="J220" s="55" t="s">
        <v>1774</v>
      </c>
      <c r="K220" s="57"/>
      <c r="L220" s="55" t="s">
        <v>1775</v>
      </c>
      <c r="M220" s="55" t="s">
        <v>1776</v>
      </c>
      <c r="N220" s="55" t="s">
        <v>1777</v>
      </c>
      <c r="O220" s="55" t="s">
        <v>1778</v>
      </c>
      <c r="P220" s="55" t="s">
        <v>1779</v>
      </c>
      <c r="Q220" s="57"/>
      <c r="R220" s="55" t="s">
        <v>1780</v>
      </c>
      <c r="S220" s="57"/>
      <c r="T220" s="55" t="s">
        <v>1781</v>
      </c>
      <c r="U220" s="55" t="s">
        <v>1782</v>
      </c>
      <c r="V220" s="55" t="s">
        <v>1783</v>
      </c>
      <c r="W220" s="55" t="s">
        <v>1784</v>
      </c>
      <c r="X220" s="55" t="s">
        <v>1785</v>
      </c>
      <c r="Y220" s="57"/>
      <c r="Z220" s="57"/>
      <c r="AA220" s="55" t="s">
        <v>1786</v>
      </c>
    </row>
    <row r="221" spans="2:27">
      <c r="B221" s="57"/>
      <c r="C221" s="55" t="s">
        <v>1787</v>
      </c>
      <c r="D221" s="57"/>
      <c r="E221" s="57"/>
      <c r="F221" s="57"/>
      <c r="G221" s="55" t="s">
        <v>1788</v>
      </c>
      <c r="H221" s="55" t="s">
        <v>1789</v>
      </c>
      <c r="I221" s="55" t="s">
        <v>1790</v>
      </c>
      <c r="J221" s="55" t="s">
        <v>1791</v>
      </c>
      <c r="K221" s="57"/>
      <c r="L221" s="55" t="s">
        <v>1792</v>
      </c>
      <c r="M221" s="55" t="s">
        <v>1793</v>
      </c>
      <c r="N221" s="55" t="s">
        <v>1794</v>
      </c>
      <c r="O221" s="55" t="s">
        <v>1795</v>
      </c>
      <c r="P221" s="55" t="s">
        <v>1796</v>
      </c>
      <c r="Q221" s="57"/>
      <c r="R221" s="55" t="s">
        <v>1797</v>
      </c>
      <c r="S221" s="57"/>
      <c r="T221" s="55" t="s">
        <v>1798</v>
      </c>
      <c r="U221" s="55" t="s">
        <v>1799</v>
      </c>
      <c r="V221" s="55" t="s">
        <v>1800</v>
      </c>
      <c r="W221" s="55" t="s">
        <v>1801</v>
      </c>
      <c r="X221" s="55" t="s">
        <v>1802</v>
      </c>
      <c r="Y221" s="57"/>
      <c r="Z221" s="57"/>
      <c r="AA221" s="55" t="s">
        <v>1803</v>
      </c>
    </row>
    <row r="222" spans="2:27">
      <c r="B222" s="57"/>
      <c r="C222" s="55" t="s">
        <v>1804</v>
      </c>
      <c r="D222" s="57"/>
      <c r="E222" s="57"/>
      <c r="F222" s="57"/>
      <c r="G222" s="55" t="s">
        <v>1805</v>
      </c>
      <c r="H222" s="55" t="s">
        <v>1806</v>
      </c>
      <c r="I222" s="55" t="s">
        <v>1807</v>
      </c>
      <c r="J222" s="55" t="s">
        <v>1808</v>
      </c>
      <c r="K222" s="57"/>
      <c r="L222" s="55" t="s">
        <v>1809</v>
      </c>
      <c r="M222" s="55" t="s">
        <v>1810</v>
      </c>
      <c r="N222" s="55" t="s">
        <v>1811</v>
      </c>
      <c r="O222" s="55" t="s">
        <v>1812</v>
      </c>
      <c r="P222" s="55" t="s">
        <v>1813</v>
      </c>
      <c r="Q222" s="57"/>
      <c r="R222" s="55" t="s">
        <v>1814</v>
      </c>
      <c r="S222" s="57"/>
      <c r="T222" s="55" t="s">
        <v>1815</v>
      </c>
      <c r="U222" s="55" t="s">
        <v>1816</v>
      </c>
      <c r="V222" s="55" t="s">
        <v>1817</v>
      </c>
      <c r="W222" s="55" t="s">
        <v>1818</v>
      </c>
      <c r="X222" s="55" t="s">
        <v>1819</v>
      </c>
      <c r="Y222" s="57"/>
      <c r="Z222" s="57"/>
      <c r="AA222" s="56" t="s">
        <v>1820</v>
      </c>
    </row>
    <row r="223" spans="2:27">
      <c r="B223" s="57"/>
      <c r="C223" s="55" t="s">
        <v>1821</v>
      </c>
      <c r="D223" s="57"/>
      <c r="E223" s="57"/>
      <c r="F223" s="57"/>
      <c r="G223" s="55" t="s">
        <v>1822</v>
      </c>
      <c r="H223" s="55" t="s">
        <v>1823</v>
      </c>
      <c r="I223" s="55" t="s">
        <v>1824</v>
      </c>
      <c r="J223" s="56" t="s">
        <v>1825</v>
      </c>
      <c r="K223" s="57"/>
      <c r="L223" s="55" t="s">
        <v>1826</v>
      </c>
      <c r="M223" s="55" t="s">
        <v>1827</v>
      </c>
      <c r="N223" s="55" t="s">
        <v>1828</v>
      </c>
      <c r="O223" s="55" t="s">
        <v>1829</v>
      </c>
      <c r="P223" s="55" t="s">
        <v>1830</v>
      </c>
      <c r="Q223" s="57"/>
      <c r="R223" s="55" t="s">
        <v>1831</v>
      </c>
      <c r="S223" s="57"/>
      <c r="T223" s="55" t="s">
        <v>1832</v>
      </c>
      <c r="U223" s="55" t="s">
        <v>1833</v>
      </c>
      <c r="V223" s="55" t="s">
        <v>1834</v>
      </c>
      <c r="W223" s="55" t="s">
        <v>1835</v>
      </c>
      <c r="X223" s="55" t="s">
        <v>1836</v>
      </c>
      <c r="Y223" s="57"/>
      <c r="Z223" s="57"/>
      <c r="AA223" s="57"/>
    </row>
    <row r="224" spans="2:27">
      <c r="B224" s="57"/>
      <c r="C224" s="55" t="s">
        <v>1837</v>
      </c>
      <c r="D224" s="57"/>
      <c r="E224" s="57"/>
      <c r="F224" s="57"/>
      <c r="G224" s="55" t="s">
        <v>1838</v>
      </c>
      <c r="H224" s="55" t="s">
        <v>1839</v>
      </c>
      <c r="I224" s="55" t="s">
        <v>1840</v>
      </c>
      <c r="J224" s="57"/>
      <c r="K224" s="57"/>
      <c r="L224" s="55" t="s">
        <v>1841</v>
      </c>
      <c r="M224" s="55" t="s">
        <v>1842</v>
      </c>
      <c r="N224" s="55" t="s">
        <v>1843</v>
      </c>
      <c r="O224" s="55" t="s">
        <v>1844</v>
      </c>
      <c r="P224" s="55" t="s">
        <v>1845</v>
      </c>
      <c r="Q224" s="57"/>
      <c r="R224" s="55" t="s">
        <v>1846</v>
      </c>
      <c r="S224" s="57"/>
      <c r="T224" s="55" t="s">
        <v>1847</v>
      </c>
      <c r="U224" s="55" t="s">
        <v>1848</v>
      </c>
      <c r="V224" s="55" t="s">
        <v>1849</v>
      </c>
      <c r="W224" s="55" t="s">
        <v>1850</v>
      </c>
      <c r="X224" s="55" t="s">
        <v>1851</v>
      </c>
      <c r="Y224" s="57"/>
      <c r="Z224" s="57"/>
      <c r="AA224" s="57"/>
    </row>
    <row r="225" spans="2:27">
      <c r="B225" s="57"/>
      <c r="C225" s="55" t="s">
        <v>1852</v>
      </c>
      <c r="D225" s="57"/>
      <c r="E225" s="57"/>
      <c r="F225" s="57"/>
      <c r="G225" s="55" t="s">
        <v>1853</v>
      </c>
      <c r="H225" s="55" t="s">
        <v>1854</v>
      </c>
      <c r="I225" s="55" t="s">
        <v>1855</v>
      </c>
      <c r="J225" s="57"/>
      <c r="K225" s="57"/>
      <c r="L225" s="55" t="s">
        <v>1856</v>
      </c>
      <c r="M225" s="55" t="s">
        <v>1857</v>
      </c>
      <c r="N225" s="55" t="s">
        <v>1858</v>
      </c>
      <c r="O225" s="55" t="s">
        <v>1859</v>
      </c>
      <c r="P225" s="55" t="s">
        <v>1860</v>
      </c>
      <c r="Q225" s="57"/>
      <c r="R225" s="55" t="s">
        <v>1861</v>
      </c>
      <c r="S225" s="57"/>
      <c r="T225" s="55" t="s">
        <v>1862</v>
      </c>
      <c r="U225" s="55" t="s">
        <v>1863</v>
      </c>
      <c r="V225" s="55" t="s">
        <v>1864</v>
      </c>
      <c r="W225" s="55" t="s">
        <v>1865</v>
      </c>
      <c r="X225" s="55" t="s">
        <v>1866</v>
      </c>
      <c r="Y225" s="57"/>
      <c r="Z225" s="57"/>
      <c r="AA225" s="57"/>
    </row>
    <row r="226" spans="2:27">
      <c r="B226" s="57"/>
      <c r="C226" s="55" t="s">
        <v>1867</v>
      </c>
      <c r="D226" s="57"/>
      <c r="E226" s="57"/>
      <c r="F226" s="57"/>
      <c r="G226" s="55" t="s">
        <v>1868</v>
      </c>
      <c r="H226" s="55" t="s">
        <v>1869</v>
      </c>
      <c r="I226" s="55" t="s">
        <v>1870</v>
      </c>
      <c r="J226" s="57"/>
      <c r="K226" s="57"/>
      <c r="L226" s="55" t="s">
        <v>1871</v>
      </c>
      <c r="M226" s="55" t="s">
        <v>1872</v>
      </c>
      <c r="N226" s="55" t="s">
        <v>1873</v>
      </c>
      <c r="O226" s="55" t="s">
        <v>1874</v>
      </c>
      <c r="P226" s="55" t="s">
        <v>1875</v>
      </c>
      <c r="Q226" s="57"/>
      <c r="R226" s="55" t="s">
        <v>1876</v>
      </c>
      <c r="S226" s="57"/>
      <c r="T226" s="56" t="s">
        <v>1877</v>
      </c>
      <c r="U226" s="55" t="s">
        <v>1878</v>
      </c>
      <c r="V226" s="55" t="s">
        <v>1879</v>
      </c>
      <c r="W226" s="55" t="s">
        <v>1880</v>
      </c>
      <c r="X226" s="55" t="s">
        <v>1881</v>
      </c>
      <c r="Y226" s="57"/>
      <c r="Z226" s="57"/>
      <c r="AA226" s="57"/>
    </row>
    <row r="227" spans="2:27">
      <c r="B227" s="57"/>
      <c r="C227" s="55" t="s">
        <v>1882</v>
      </c>
      <c r="D227" s="57"/>
      <c r="E227" s="57"/>
      <c r="F227" s="57"/>
      <c r="G227" s="55" t="s">
        <v>1883</v>
      </c>
      <c r="H227" s="55" t="s">
        <v>1884</v>
      </c>
      <c r="I227" s="55" t="s">
        <v>1885</v>
      </c>
      <c r="J227" s="57"/>
      <c r="K227" s="57"/>
      <c r="L227" s="55" t="s">
        <v>1886</v>
      </c>
      <c r="M227" s="55" t="s">
        <v>1887</v>
      </c>
      <c r="N227" s="55" t="s">
        <v>1888</v>
      </c>
      <c r="O227" s="55" t="s">
        <v>1889</v>
      </c>
      <c r="P227" s="55" t="s">
        <v>1890</v>
      </c>
      <c r="Q227" s="57"/>
      <c r="R227" s="55" t="s">
        <v>1891</v>
      </c>
      <c r="S227" s="57"/>
      <c r="T227" s="57"/>
      <c r="U227" s="55" t="s">
        <v>1892</v>
      </c>
      <c r="V227" s="55" t="s">
        <v>1893</v>
      </c>
      <c r="W227" s="55" t="s">
        <v>1894</v>
      </c>
      <c r="X227" s="55" t="s">
        <v>1895</v>
      </c>
      <c r="Y227" s="57"/>
      <c r="Z227" s="57"/>
      <c r="AA227" s="57"/>
    </row>
    <row r="228" spans="2:27">
      <c r="B228" s="57"/>
      <c r="C228" s="55" t="s">
        <v>1896</v>
      </c>
      <c r="D228" s="57"/>
      <c r="E228" s="57"/>
      <c r="F228" s="57"/>
      <c r="G228" s="55" t="s">
        <v>1897</v>
      </c>
      <c r="H228" s="55" t="s">
        <v>1898</v>
      </c>
      <c r="I228" s="55" t="s">
        <v>1899</v>
      </c>
      <c r="J228" s="57"/>
      <c r="K228" s="57"/>
      <c r="L228" s="55" t="s">
        <v>1900</v>
      </c>
      <c r="M228" s="55" t="s">
        <v>1901</v>
      </c>
      <c r="N228" s="55" t="s">
        <v>1902</v>
      </c>
      <c r="O228" s="55" t="s">
        <v>1903</v>
      </c>
      <c r="P228" s="55" t="s">
        <v>1904</v>
      </c>
      <c r="Q228" s="57"/>
      <c r="R228" s="55" t="s">
        <v>1905</v>
      </c>
      <c r="S228" s="57"/>
      <c r="T228" s="57"/>
      <c r="U228" s="56" t="s">
        <v>1906</v>
      </c>
      <c r="V228" s="55" t="s">
        <v>1907</v>
      </c>
      <c r="W228" s="55" t="s">
        <v>1908</v>
      </c>
      <c r="X228" s="55" t="s">
        <v>1909</v>
      </c>
      <c r="Y228" s="57"/>
      <c r="Z228" s="57"/>
      <c r="AA228" s="57"/>
    </row>
    <row r="229" spans="2:27">
      <c r="B229" s="57"/>
      <c r="C229" s="55" t="s">
        <v>1910</v>
      </c>
      <c r="D229" s="57"/>
      <c r="E229" s="57"/>
      <c r="F229" s="57"/>
      <c r="G229" s="55" t="s">
        <v>1911</v>
      </c>
      <c r="H229" s="55" t="s">
        <v>1912</v>
      </c>
      <c r="I229" s="55" t="s">
        <v>1913</v>
      </c>
      <c r="J229" s="57"/>
      <c r="K229" s="57"/>
      <c r="L229" s="55" t="s">
        <v>1914</v>
      </c>
      <c r="M229" s="55" t="s">
        <v>1915</v>
      </c>
      <c r="N229" s="55" t="s">
        <v>1916</v>
      </c>
      <c r="O229" s="55" t="s">
        <v>1917</v>
      </c>
      <c r="P229" s="55" t="s">
        <v>1918</v>
      </c>
      <c r="Q229" s="57"/>
      <c r="R229" s="55" t="s">
        <v>1919</v>
      </c>
      <c r="S229" s="57"/>
      <c r="T229" s="57"/>
      <c r="U229" s="57"/>
      <c r="V229" s="55" t="s">
        <v>1920</v>
      </c>
      <c r="W229" s="55" t="s">
        <v>1921</v>
      </c>
      <c r="X229" s="55" t="s">
        <v>1922</v>
      </c>
      <c r="Y229" s="57"/>
      <c r="Z229" s="57"/>
      <c r="AA229" s="57"/>
    </row>
    <row r="230" spans="2:27">
      <c r="B230" s="57"/>
      <c r="C230" s="55" t="s">
        <v>1923</v>
      </c>
      <c r="D230" s="57"/>
      <c r="E230" s="57"/>
      <c r="F230" s="57"/>
      <c r="G230" s="55" t="s">
        <v>1924</v>
      </c>
      <c r="H230" s="55" t="s">
        <v>1925</v>
      </c>
      <c r="I230" s="56" t="s">
        <v>1926</v>
      </c>
      <c r="J230" s="57"/>
      <c r="K230" s="57"/>
      <c r="L230" s="55" t="s">
        <v>1927</v>
      </c>
      <c r="M230" s="55" t="s">
        <v>1928</v>
      </c>
      <c r="N230" s="55" t="s">
        <v>1929</v>
      </c>
      <c r="O230" s="55" t="s">
        <v>1930</v>
      </c>
      <c r="P230" s="55" t="s">
        <v>1931</v>
      </c>
      <c r="Q230" s="57"/>
      <c r="R230" s="55" t="s">
        <v>1932</v>
      </c>
      <c r="S230" s="57"/>
      <c r="T230" s="57"/>
      <c r="U230" s="57"/>
      <c r="V230" s="55" t="s">
        <v>1933</v>
      </c>
      <c r="W230" s="55" t="s">
        <v>1934</v>
      </c>
      <c r="X230" s="55" t="s">
        <v>1935</v>
      </c>
      <c r="Y230" s="57"/>
      <c r="Z230" s="57"/>
      <c r="AA230" s="57"/>
    </row>
    <row r="231" spans="2:27">
      <c r="B231" s="57"/>
      <c r="C231" s="55" t="s">
        <v>1936</v>
      </c>
      <c r="D231" s="57"/>
      <c r="E231" s="57"/>
      <c r="F231" s="57"/>
      <c r="G231" s="56" t="s">
        <v>1937</v>
      </c>
      <c r="H231" s="55" t="s">
        <v>1938</v>
      </c>
      <c r="I231" s="57"/>
      <c r="J231" s="57"/>
      <c r="K231" s="57"/>
      <c r="L231" s="55" t="s">
        <v>1939</v>
      </c>
      <c r="M231" s="55" t="s">
        <v>1940</v>
      </c>
      <c r="N231" s="55" t="s">
        <v>1941</v>
      </c>
      <c r="O231" s="56" t="s">
        <v>1942</v>
      </c>
      <c r="P231" s="55" t="s">
        <v>1943</v>
      </c>
      <c r="Q231" s="57"/>
      <c r="R231" s="55" t="s">
        <v>1944</v>
      </c>
      <c r="S231" s="57"/>
      <c r="T231" s="57"/>
      <c r="U231" s="57"/>
      <c r="V231" s="55" t="s">
        <v>1945</v>
      </c>
      <c r="W231" s="55" t="s">
        <v>1946</v>
      </c>
      <c r="X231" s="55" t="s">
        <v>1947</v>
      </c>
      <c r="Y231" s="57"/>
      <c r="Z231" s="57"/>
      <c r="AA231" s="57"/>
    </row>
    <row r="232" spans="2:27">
      <c r="B232" s="57"/>
      <c r="C232" s="55" t="s">
        <v>1948</v>
      </c>
      <c r="D232" s="57"/>
      <c r="E232" s="57"/>
      <c r="F232" s="57"/>
      <c r="G232" s="57"/>
      <c r="H232" s="55" t="s">
        <v>1949</v>
      </c>
      <c r="I232" s="57"/>
      <c r="J232" s="57"/>
      <c r="K232" s="57"/>
      <c r="L232" s="55" t="s">
        <v>1950</v>
      </c>
      <c r="M232" s="55" t="s">
        <v>1951</v>
      </c>
      <c r="N232" s="55" t="s">
        <v>1952</v>
      </c>
      <c r="O232" s="57"/>
      <c r="P232" s="55" t="s">
        <v>1953</v>
      </c>
      <c r="Q232" s="57"/>
      <c r="R232" s="55" t="s">
        <v>1954</v>
      </c>
      <c r="S232" s="57"/>
      <c r="T232" s="57"/>
      <c r="U232" s="57"/>
      <c r="V232" s="55" t="s">
        <v>1955</v>
      </c>
      <c r="W232" s="55" t="s">
        <v>1956</v>
      </c>
      <c r="X232" s="55" t="s">
        <v>1957</v>
      </c>
      <c r="Y232" s="57"/>
      <c r="Z232" s="57"/>
      <c r="AA232" s="57"/>
    </row>
    <row r="233" spans="2:27">
      <c r="B233" s="57"/>
      <c r="C233" s="55" t="s">
        <v>1958</v>
      </c>
      <c r="D233" s="57"/>
      <c r="E233" s="57"/>
      <c r="F233" s="57"/>
      <c r="G233" s="57"/>
      <c r="H233" s="55" t="s">
        <v>1959</v>
      </c>
      <c r="I233" s="57"/>
      <c r="J233" s="57"/>
      <c r="K233" s="57"/>
      <c r="L233" s="55" t="s">
        <v>1960</v>
      </c>
      <c r="M233" s="55" t="s">
        <v>1961</v>
      </c>
      <c r="N233" s="55" t="s">
        <v>1962</v>
      </c>
      <c r="O233" s="57"/>
      <c r="P233" s="55" t="s">
        <v>1963</v>
      </c>
      <c r="Q233" s="57"/>
      <c r="R233" s="55" t="s">
        <v>1964</v>
      </c>
      <c r="S233" s="57"/>
      <c r="T233" s="57"/>
      <c r="U233" s="57"/>
      <c r="V233" s="55" t="s">
        <v>1965</v>
      </c>
      <c r="W233" s="55" t="s">
        <v>1966</v>
      </c>
      <c r="X233" s="55" t="s">
        <v>1967</v>
      </c>
      <c r="Y233" s="57"/>
      <c r="Z233" s="57"/>
      <c r="AA233" s="57"/>
    </row>
    <row r="234" spans="2:27">
      <c r="B234" s="57"/>
      <c r="C234" s="55" t="s">
        <v>1968</v>
      </c>
      <c r="D234" s="57"/>
      <c r="E234" s="57"/>
      <c r="F234" s="57"/>
      <c r="G234" s="57"/>
      <c r="H234" s="55" t="s">
        <v>1969</v>
      </c>
      <c r="I234" s="57"/>
      <c r="J234" s="57"/>
      <c r="K234" s="57"/>
      <c r="L234" s="55" t="s">
        <v>1970</v>
      </c>
      <c r="M234" s="55" t="s">
        <v>1971</v>
      </c>
      <c r="N234" s="55" t="s">
        <v>1972</v>
      </c>
      <c r="O234" s="57"/>
      <c r="P234" s="55" t="s">
        <v>1973</v>
      </c>
      <c r="Q234" s="57"/>
      <c r="R234" s="55" t="s">
        <v>1974</v>
      </c>
      <c r="S234" s="57"/>
      <c r="T234" s="57"/>
      <c r="U234" s="57"/>
      <c r="V234" s="55" t="s">
        <v>1975</v>
      </c>
      <c r="W234" s="55" t="s">
        <v>1976</v>
      </c>
      <c r="X234" s="55" t="s">
        <v>1977</v>
      </c>
      <c r="Y234" s="57"/>
      <c r="Z234" s="57"/>
      <c r="AA234" s="57"/>
    </row>
    <row r="235" spans="2:27">
      <c r="B235" s="57"/>
      <c r="C235" s="55" t="s">
        <v>1978</v>
      </c>
      <c r="D235" s="57"/>
      <c r="E235" s="57"/>
      <c r="F235" s="57"/>
      <c r="G235" s="57"/>
      <c r="H235" s="55" t="s">
        <v>1979</v>
      </c>
      <c r="I235" s="57"/>
      <c r="J235" s="57"/>
      <c r="K235" s="57"/>
      <c r="L235" s="55" t="s">
        <v>1980</v>
      </c>
      <c r="M235" s="55" t="s">
        <v>1981</v>
      </c>
      <c r="N235" s="55" t="s">
        <v>1982</v>
      </c>
      <c r="O235" s="57"/>
      <c r="P235" s="55" t="s">
        <v>1983</v>
      </c>
      <c r="Q235" s="57"/>
      <c r="R235" s="55" t="s">
        <v>1984</v>
      </c>
      <c r="S235" s="57"/>
      <c r="T235" s="57"/>
      <c r="U235" s="57"/>
      <c r="V235" s="55" t="s">
        <v>1985</v>
      </c>
      <c r="W235" s="55" t="s">
        <v>1986</v>
      </c>
      <c r="X235" s="55" t="s">
        <v>1987</v>
      </c>
      <c r="Y235" s="57"/>
      <c r="Z235" s="57"/>
      <c r="AA235" s="57"/>
    </row>
    <row r="236" spans="2:27">
      <c r="B236" s="57"/>
      <c r="C236" s="55" t="s">
        <v>1988</v>
      </c>
      <c r="D236" s="57"/>
      <c r="E236" s="57"/>
      <c r="F236" s="57"/>
      <c r="G236" s="57"/>
      <c r="H236" s="55" t="s">
        <v>1989</v>
      </c>
      <c r="I236" s="57"/>
      <c r="J236" s="57"/>
      <c r="K236" s="57"/>
      <c r="L236" s="55" t="s">
        <v>1990</v>
      </c>
      <c r="M236" s="55" t="s">
        <v>1991</v>
      </c>
      <c r="N236" s="55" t="s">
        <v>1992</v>
      </c>
      <c r="O236" s="57"/>
      <c r="P236" s="55" t="s">
        <v>1993</v>
      </c>
      <c r="Q236" s="57"/>
      <c r="R236" s="55" t="s">
        <v>1994</v>
      </c>
      <c r="S236" s="57"/>
      <c r="T236" s="57"/>
      <c r="U236" s="57"/>
      <c r="V236" s="55" t="s">
        <v>1995</v>
      </c>
      <c r="W236" s="55" t="s">
        <v>1996</v>
      </c>
      <c r="X236" s="55" t="s">
        <v>1997</v>
      </c>
      <c r="Y236" s="57"/>
      <c r="Z236" s="57"/>
      <c r="AA236" s="57"/>
    </row>
    <row r="237" spans="2:27">
      <c r="B237" s="57"/>
      <c r="C237" s="55" t="s">
        <v>1998</v>
      </c>
      <c r="D237" s="57"/>
      <c r="E237" s="57"/>
      <c r="F237" s="57"/>
      <c r="G237" s="57"/>
      <c r="H237" s="55" t="s">
        <v>1999</v>
      </c>
      <c r="I237" s="57"/>
      <c r="J237" s="57"/>
      <c r="K237" s="57"/>
      <c r="L237" s="55" t="s">
        <v>2000</v>
      </c>
      <c r="M237" s="55" t="s">
        <v>2001</v>
      </c>
      <c r="N237" s="55" t="s">
        <v>2002</v>
      </c>
      <c r="O237" s="57"/>
      <c r="P237" s="55" t="s">
        <v>2003</v>
      </c>
      <c r="Q237" s="57"/>
      <c r="R237" s="55" t="s">
        <v>2004</v>
      </c>
      <c r="S237" s="57"/>
      <c r="T237" s="57"/>
      <c r="U237" s="57"/>
      <c r="V237" s="55" t="s">
        <v>2005</v>
      </c>
      <c r="W237" s="55" t="s">
        <v>2006</v>
      </c>
      <c r="X237" s="55" t="s">
        <v>2007</v>
      </c>
      <c r="Y237" s="57"/>
      <c r="Z237" s="57"/>
      <c r="AA237" s="57"/>
    </row>
    <row r="238" spans="2:27">
      <c r="B238" s="57"/>
      <c r="C238" s="55" t="s">
        <v>2008</v>
      </c>
      <c r="D238" s="57"/>
      <c r="E238" s="57"/>
      <c r="F238" s="57"/>
      <c r="G238" s="57"/>
      <c r="H238" s="55" t="s">
        <v>2009</v>
      </c>
      <c r="I238" s="57"/>
      <c r="J238" s="57"/>
      <c r="K238" s="57"/>
      <c r="L238" s="55" t="s">
        <v>2010</v>
      </c>
      <c r="M238" s="55" t="s">
        <v>2011</v>
      </c>
      <c r="N238" s="55" t="s">
        <v>2012</v>
      </c>
      <c r="O238" s="57"/>
      <c r="P238" s="55" t="s">
        <v>2013</v>
      </c>
      <c r="Q238" s="57"/>
      <c r="R238" s="55" t="s">
        <v>2014</v>
      </c>
      <c r="S238" s="57"/>
      <c r="T238" s="57"/>
      <c r="U238" s="57"/>
      <c r="V238" s="55" t="s">
        <v>2015</v>
      </c>
      <c r="W238" s="55" t="s">
        <v>2016</v>
      </c>
      <c r="X238" s="55" t="s">
        <v>2017</v>
      </c>
      <c r="Y238" s="57"/>
      <c r="Z238" s="57"/>
      <c r="AA238" s="57"/>
    </row>
    <row r="239" spans="2:27">
      <c r="B239" s="57"/>
      <c r="C239" s="56" t="s">
        <v>2018</v>
      </c>
      <c r="D239" s="57"/>
      <c r="E239" s="57"/>
      <c r="F239" s="57"/>
      <c r="G239" s="57"/>
      <c r="H239" s="55" t="s">
        <v>2019</v>
      </c>
      <c r="I239" s="57"/>
      <c r="J239" s="57"/>
      <c r="K239" s="57"/>
      <c r="L239" s="55" t="s">
        <v>2020</v>
      </c>
      <c r="M239" s="55" t="s">
        <v>2021</v>
      </c>
      <c r="N239" s="55" t="s">
        <v>2022</v>
      </c>
      <c r="O239" s="57"/>
      <c r="P239" s="55" t="s">
        <v>2023</v>
      </c>
      <c r="Q239" s="57"/>
      <c r="R239" s="55" t="s">
        <v>2024</v>
      </c>
      <c r="S239" s="57"/>
      <c r="T239" s="57"/>
      <c r="U239" s="57"/>
      <c r="V239" s="55" t="s">
        <v>2025</v>
      </c>
      <c r="W239" s="55" t="s">
        <v>2026</v>
      </c>
      <c r="X239" s="55" t="s">
        <v>2027</v>
      </c>
      <c r="Y239" s="57"/>
      <c r="Z239" s="57"/>
      <c r="AA239" s="57"/>
    </row>
    <row r="240" spans="2:27">
      <c r="B240" s="57"/>
      <c r="C240" s="57"/>
      <c r="D240" s="57"/>
      <c r="E240" s="57"/>
      <c r="F240" s="57"/>
      <c r="G240" s="57"/>
      <c r="H240" s="55" t="s">
        <v>2028</v>
      </c>
      <c r="I240" s="57"/>
      <c r="J240" s="57"/>
      <c r="K240" s="57"/>
      <c r="L240" s="55" t="s">
        <v>2029</v>
      </c>
      <c r="M240" s="55" t="s">
        <v>2030</v>
      </c>
      <c r="N240" s="55" t="s">
        <v>2031</v>
      </c>
      <c r="O240" s="57"/>
      <c r="P240" s="55" t="s">
        <v>2032</v>
      </c>
      <c r="Q240" s="57"/>
      <c r="R240" s="55" t="s">
        <v>2033</v>
      </c>
      <c r="S240" s="57"/>
      <c r="T240" s="57"/>
      <c r="U240" s="57"/>
      <c r="V240" s="55" t="s">
        <v>2034</v>
      </c>
      <c r="W240" s="55" t="s">
        <v>2035</v>
      </c>
      <c r="X240" s="55" t="s">
        <v>2036</v>
      </c>
      <c r="Y240" s="57"/>
      <c r="Z240" s="57"/>
      <c r="AA240" s="57"/>
    </row>
    <row r="241" spans="2:27">
      <c r="B241" s="57"/>
      <c r="C241" s="57"/>
      <c r="D241" s="57"/>
      <c r="E241" s="57"/>
      <c r="F241" s="57"/>
      <c r="G241" s="57"/>
      <c r="H241" s="55" t="s">
        <v>2037</v>
      </c>
      <c r="I241" s="57"/>
      <c r="J241" s="57"/>
      <c r="K241" s="57"/>
      <c r="L241" s="55" t="s">
        <v>2038</v>
      </c>
      <c r="M241" s="55" t="s">
        <v>2039</v>
      </c>
      <c r="N241" s="55" t="s">
        <v>2040</v>
      </c>
      <c r="O241" s="57"/>
      <c r="P241" s="55" t="s">
        <v>2041</v>
      </c>
      <c r="Q241" s="57"/>
      <c r="R241" s="55" t="s">
        <v>2042</v>
      </c>
      <c r="S241" s="57"/>
      <c r="T241" s="57"/>
      <c r="U241" s="57"/>
      <c r="V241" s="55" t="s">
        <v>2043</v>
      </c>
      <c r="W241" s="55" t="s">
        <v>2044</v>
      </c>
      <c r="X241" s="55" t="s">
        <v>2045</v>
      </c>
      <c r="Y241" s="57"/>
      <c r="Z241" s="57"/>
      <c r="AA241" s="57"/>
    </row>
    <row r="242" spans="2:27">
      <c r="B242" s="57"/>
      <c r="C242" s="57"/>
      <c r="D242" s="57"/>
      <c r="E242" s="57"/>
      <c r="F242" s="57"/>
      <c r="G242" s="57"/>
      <c r="H242" s="55" t="s">
        <v>2046</v>
      </c>
      <c r="I242" s="57"/>
      <c r="J242" s="57"/>
      <c r="K242" s="57"/>
      <c r="L242" s="55" t="s">
        <v>2047</v>
      </c>
      <c r="M242" s="55" t="s">
        <v>2048</v>
      </c>
      <c r="N242" s="55" t="s">
        <v>2049</v>
      </c>
      <c r="O242" s="57"/>
      <c r="P242" s="55" t="s">
        <v>2050</v>
      </c>
      <c r="Q242" s="57"/>
      <c r="R242" s="55" t="s">
        <v>2051</v>
      </c>
      <c r="S242" s="57"/>
      <c r="T242" s="57"/>
      <c r="U242" s="57"/>
      <c r="V242" s="55" t="s">
        <v>2052</v>
      </c>
      <c r="W242" s="55" t="s">
        <v>2053</v>
      </c>
      <c r="X242" s="55" t="s">
        <v>2054</v>
      </c>
      <c r="Y242" s="57"/>
      <c r="Z242" s="57"/>
      <c r="AA242" s="57"/>
    </row>
    <row r="243" spans="2:27">
      <c r="B243" s="57"/>
      <c r="C243" s="57"/>
      <c r="D243" s="57"/>
      <c r="E243" s="57"/>
      <c r="F243" s="57"/>
      <c r="G243" s="57"/>
      <c r="H243" s="55" t="s">
        <v>2055</v>
      </c>
      <c r="I243" s="57"/>
      <c r="J243" s="57"/>
      <c r="K243" s="57"/>
      <c r="L243" s="55" t="s">
        <v>2056</v>
      </c>
      <c r="M243" s="55" t="s">
        <v>2057</v>
      </c>
      <c r="N243" s="55" t="s">
        <v>2058</v>
      </c>
      <c r="O243" s="57"/>
      <c r="P243" s="55" t="s">
        <v>2059</v>
      </c>
      <c r="Q243" s="57"/>
      <c r="R243" s="55" t="s">
        <v>2060</v>
      </c>
      <c r="S243" s="57"/>
      <c r="T243" s="57"/>
      <c r="U243" s="57"/>
      <c r="V243" s="55" t="s">
        <v>2061</v>
      </c>
      <c r="W243" s="55" t="s">
        <v>2062</v>
      </c>
      <c r="X243" s="55" t="s">
        <v>2063</v>
      </c>
      <c r="Y243" s="57"/>
      <c r="Z243" s="57"/>
      <c r="AA243" s="57"/>
    </row>
    <row r="244" spans="2:27">
      <c r="B244" s="57"/>
      <c r="C244" s="57"/>
      <c r="D244" s="57"/>
      <c r="E244" s="57"/>
      <c r="F244" s="57"/>
      <c r="G244" s="57"/>
      <c r="H244" s="55" t="s">
        <v>2064</v>
      </c>
      <c r="I244" s="57"/>
      <c r="J244" s="57"/>
      <c r="K244" s="57"/>
      <c r="L244" s="55" t="s">
        <v>2065</v>
      </c>
      <c r="M244" s="55" t="s">
        <v>2066</v>
      </c>
      <c r="N244" s="55" t="s">
        <v>2067</v>
      </c>
      <c r="O244" s="57"/>
      <c r="P244" s="55" t="s">
        <v>2068</v>
      </c>
      <c r="Q244" s="57"/>
      <c r="R244" s="55" t="s">
        <v>2069</v>
      </c>
      <c r="S244" s="57"/>
      <c r="T244" s="57"/>
      <c r="U244" s="57"/>
      <c r="V244" s="55" t="s">
        <v>2070</v>
      </c>
      <c r="W244" s="55" t="s">
        <v>2071</v>
      </c>
      <c r="X244" s="56" t="s">
        <v>2072</v>
      </c>
      <c r="Y244" s="57"/>
      <c r="Z244" s="57"/>
      <c r="AA244" s="57"/>
    </row>
    <row r="245" spans="2:27">
      <c r="B245" s="57"/>
      <c r="C245" s="57"/>
      <c r="D245" s="57"/>
      <c r="E245" s="57"/>
      <c r="F245" s="57"/>
      <c r="G245" s="57"/>
      <c r="H245" s="55" t="s">
        <v>2073</v>
      </c>
      <c r="I245" s="57"/>
      <c r="J245" s="57"/>
      <c r="K245" s="57"/>
      <c r="L245" s="55" t="s">
        <v>2074</v>
      </c>
      <c r="M245" s="55" t="s">
        <v>2075</v>
      </c>
      <c r="N245" s="55" t="s">
        <v>2076</v>
      </c>
      <c r="O245" s="57"/>
      <c r="P245" s="55" t="s">
        <v>2077</v>
      </c>
      <c r="Q245" s="57"/>
      <c r="R245" s="55" t="s">
        <v>2078</v>
      </c>
      <c r="S245" s="57"/>
      <c r="T245" s="57"/>
      <c r="U245" s="57"/>
      <c r="V245" s="55" t="s">
        <v>2079</v>
      </c>
      <c r="W245" s="55" t="s">
        <v>2080</v>
      </c>
      <c r="X245" s="57"/>
      <c r="Y245" s="57"/>
      <c r="Z245" s="57"/>
      <c r="AA245" s="57"/>
    </row>
    <row r="246" spans="2:27">
      <c r="B246" s="57"/>
      <c r="C246" s="57"/>
      <c r="D246" s="57"/>
      <c r="E246" s="57"/>
      <c r="F246" s="57"/>
      <c r="G246" s="57"/>
      <c r="H246" s="55" t="s">
        <v>2081</v>
      </c>
      <c r="I246" s="57"/>
      <c r="J246" s="57"/>
      <c r="K246" s="57"/>
      <c r="L246" s="55" t="s">
        <v>2082</v>
      </c>
      <c r="M246" s="55" t="s">
        <v>2083</v>
      </c>
      <c r="N246" s="55" t="s">
        <v>2084</v>
      </c>
      <c r="O246" s="57"/>
      <c r="P246" s="55" t="s">
        <v>2085</v>
      </c>
      <c r="Q246" s="57"/>
      <c r="R246" s="55" t="s">
        <v>2086</v>
      </c>
      <c r="S246" s="57"/>
      <c r="T246" s="57"/>
      <c r="U246" s="57"/>
      <c r="V246" s="55" t="s">
        <v>2087</v>
      </c>
      <c r="W246" s="55" t="s">
        <v>2088</v>
      </c>
      <c r="X246" s="57"/>
      <c r="Y246" s="57"/>
      <c r="Z246" s="57"/>
      <c r="AA246" s="57"/>
    </row>
    <row r="247" spans="2:27">
      <c r="B247" s="57"/>
      <c r="C247" s="57"/>
      <c r="D247" s="57"/>
      <c r="E247" s="57"/>
      <c r="F247" s="57"/>
      <c r="G247" s="57"/>
      <c r="H247" s="55" t="s">
        <v>2089</v>
      </c>
      <c r="I247" s="57"/>
      <c r="J247" s="57"/>
      <c r="K247" s="57"/>
      <c r="L247" s="55" t="s">
        <v>2090</v>
      </c>
      <c r="M247" s="55" t="s">
        <v>2091</v>
      </c>
      <c r="N247" s="56" t="s">
        <v>2092</v>
      </c>
      <c r="O247" s="57"/>
      <c r="P247" s="55" t="s">
        <v>2093</v>
      </c>
      <c r="Q247" s="57"/>
      <c r="R247" s="55" t="s">
        <v>2094</v>
      </c>
      <c r="S247" s="57"/>
      <c r="T247" s="57"/>
      <c r="U247" s="57"/>
      <c r="V247" s="55" t="s">
        <v>2095</v>
      </c>
      <c r="W247" s="55" t="s">
        <v>2096</v>
      </c>
      <c r="X247" s="57"/>
      <c r="Y247" s="57"/>
      <c r="Z247" s="57"/>
      <c r="AA247" s="57"/>
    </row>
    <row r="248" spans="2:27">
      <c r="B248" s="57"/>
      <c r="C248" s="57"/>
      <c r="D248" s="57"/>
      <c r="E248" s="57"/>
      <c r="F248" s="57"/>
      <c r="G248" s="57"/>
      <c r="H248" s="55" t="s">
        <v>2097</v>
      </c>
      <c r="I248" s="57"/>
      <c r="J248" s="57"/>
      <c r="K248" s="57"/>
      <c r="L248" s="55" t="s">
        <v>2098</v>
      </c>
      <c r="M248" s="55" t="s">
        <v>2099</v>
      </c>
      <c r="N248" s="57"/>
      <c r="O248" s="57"/>
      <c r="P248" s="55" t="s">
        <v>2100</v>
      </c>
      <c r="Q248" s="57"/>
      <c r="R248" s="55" t="s">
        <v>2101</v>
      </c>
      <c r="S248" s="57"/>
      <c r="T248" s="57"/>
      <c r="U248" s="57"/>
      <c r="V248" s="55" t="s">
        <v>2102</v>
      </c>
      <c r="W248" s="55" t="s">
        <v>2103</v>
      </c>
      <c r="X248" s="57"/>
      <c r="Y248" s="57"/>
      <c r="Z248" s="57"/>
      <c r="AA248" s="57"/>
    </row>
    <row r="249" spans="2:27">
      <c r="B249" s="57"/>
      <c r="C249" s="57"/>
      <c r="D249" s="57"/>
      <c r="E249" s="57"/>
      <c r="F249" s="57"/>
      <c r="G249" s="57"/>
      <c r="H249" s="55" t="s">
        <v>2104</v>
      </c>
      <c r="I249" s="57"/>
      <c r="J249" s="57"/>
      <c r="K249" s="57"/>
      <c r="L249" s="55" t="s">
        <v>2105</v>
      </c>
      <c r="M249" s="55" t="s">
        <v>2106</v>
      </c>
      <c r="N249" s="57"/>
      <c r="O249" s="57"/>
      <c r="P249" s="56" t="s">
        <v>2107</v>
      </c>
      <c r="Q249" s="57"/>
      <c r="R249" s="55" t="s">
        <v>2108</v>
      </c>
      <c r="S249" s="57"/>
      <c r="T249" s="57"/>
      <c r="U249" s="57"/>
      <c r="V249" s="55" t="s">
        <v>2109</v>
      </c>
      <c r="W249" s="55" t="s">
        <v>2110</v>
      </c>
      <c r="X249" s="57"/>
      <c r="Y249" s="57"/>
      <c r="Z249" s="57"/>
      <c r="AA249" s="57"/>
    </row>
    <row r="250" spans="2:27">
      <c r="B250" s="57"/>
      <c r="C250" s="57"/>
      <c r="D250" s="57"/>
      <c r="E250" s="57"/>
      <c r="F250" s="57"/>
      <c r="G250" s="57"/>
      <c r="H250" s="55" t="s">
        <v>2111</v>
      </c>
      <c r="I250" s="57"/>
      <c r="J250" s="57"/>
      <c r="K250" s="57"/>
      <c r="L250" s="55" t="s">
        <v>2112</v>
      </c>
      <c r="M250" s="55" t="s">
        <v>2113</v>
      </c>
      <c r="N250" s="57"/>
      <c r="O250" s="57"/>
      <c r="P250" s="57"/>
      <c r="Q250" s="57"/>
      <c r="R250" s="55" t="s">
        <v>2114</v>
      </c>
      <c r="S250" s="57"/>
      <c r="T250" s="57"/>
      <c r="U250" s="57"/>
      <c r="V250" s="55" t="s">
        <v>2115</v>
      </c>
      <c r="W250" s="55" t="s">
        <v>2116</v>
      </c>
      <c r="X250" s="57"/>
      <c r="Y250" s="57"/>
      <c r="Z250" s="57"/>
      <c r="AA250" s="57"/>
    </row>
    <row r="251" spans="2:27">
      <c r="B251" s="57"/>
      <c r="C251" s="57"/>
      <c r="D251" s="57"/>
      <c r="E251" s="57"/>
      <c r="F251" s="57"/>
      <c r="G251" s="57"/>
      <c r="H251" s="55" t="s">
        <v>2117</v>
      </c>
      <c r="I251" s="57"/>
      <c r="J251" s="57"/>
      <c r="K251" s="57"/>
      <c r="L251" s="55" t="s">
        <v>2118</v>
      </c>
      <c r="M251" s="55" t="s">
        <v>2119</v>
      </c>
      <c r="N251" s="57"/>
      <c r="O251" s="57"/>
      <c r="P251" s="57"/>
      <c r="Q251" s="57"/>
      <c r="R251" s="55" t="s">
        <v>2120</v>
      </c>
      <c r="S251" s="57"/>
      <c r="T251" s="57"/>
      <c r="U251" s="57"/>
      <c r="V251" s="55" t="s">
        <v>2121</v>
      </c>
      <c r="W251" s="55" t="s">
        <v>2122</v>
      </c>
      <c r="X251" s="57"/>
      <c r="Y251" s="57"/>
      <c r="Z251" s="57"/>
      <c r="AA251" s="57"/>
    </row>
    <row r="252" spans="2:27">
      <c r="B252" s="57"/>
      <c r="C252" s="57"/>
      <c r="D252" s="57"/>
      <c r="E252" s="57"/>
      <c r="F252" s="57"/>
      <c r="G252" s="57"/>
      <c r="H252" s="55" t="s">
        <v>2123</v>
      </c>
      <c r="I252" s="57"/>
      <c r="J252" s="57"/>
      <c r="K252" s="57"/>
      <c r="L252" s="55" t="s">
        <v>2124</v>
      </c>
      <c r="M252" s="55" t="s">
        <v>2125</v>
      </c>
      <c r="N252" s="57"/>
      <c r="O252" s="57"/>
      <c r="P252" s="57"/>
      <c r="Q252" s="57"/>
      <c r="R252" s="55" t="s">
        <v>2126</v>
      </c>
      <c r="S252" s="57"/>
      <c r="T252" s="57"/>
      <c r="U252" s="57"/>
      <c r="V252" s="55" t="s">
        <v>2127</v>
      </c>
      <c r="W252" s="55" t="s">
        <v>2128</v>
      </c>
      <c r="X252" s="57"/>
      <c r="Y252" s="57"/>
      <c r="Z252" s="57"/>
      <c r="AA252" s="57"/>
    </row>
    <row r="253" spans="2:27">
      <c r="B253" s="57"/>
      <c r="C253" s="57"/>
      <c r="D253" s="57"/>
      <c r="E253" s="57"/>
      <c r="F253" s="57"/>
      <c r="G253" s="57"/>
      <c r="H253" s="55" t="s">
        <v>2129</v>
      </c>
      <c r="I253" s="57"/>
      <c r="J253" s="57"/>
      <c r="K253" s="57"/>
      <c r="L253" s="55" t="s">
        <v>2130</v>
      </c>
      <c r="M253" s="55" t="s">
        <v>2131</v>
      </c>
      <c r="N253" s="57"/>
      <c r="O253" s="57"/>
      <c r="P253" s="57"/>
      <c r="Q253" s="57"/>
      <c r="R253" s="55" t="s">
        <v>2132</v>
      </c>
      <c r="S253" s="57"/>
      <c r="T253" s="57"/>
      <c r="U253" s="57"/>
      <c r="V253" s="55" t="s">
        <v>2133</v>
      </c>
      <c r="W253" s="55" t="s">
        <v>2134</v>
      </c>
      <c r="X253" s="57"/>
      <c r="Y253" s="57"/>
      <c r="Z253" s="57"/>
      <c r="AA253" s="57"/>
    </row>
    <row r="254" spans="2:27">
      <c r="B254" s="57"/>
      <c r="C254" s="57"/>
      <c r="D254" s="57"/>
      <c r="E254" s="57"/>
      <c r="F254" s="57"/>
      <c r="G254" s="57"/>
      <c r="H254" s="55" t="s">
        <v>2135</v>
      </c>
      <c r="I254" s="57"/>
      <c r="J254" s="57"/>
      <c r="K254" s="57"/>
      <c r="L254" s="55" t="s">
        <v>2136</v>
      </c>
      <c r="M254" s="55" t="s">
        <v>2137</v>
      </c>
      <c r="N254" s="57"/>
      <c r="O254" s="57"/>
      <c r="P254" s="57"/>
      <c r="Q254" s="57"/>
      <c r="R254" s="55" t="s">
        <v>2138</v>
      </c>
      <c r="S254" s="57"/>
      <c r="T254" s="57"/>
      <c r="U254" s="57"/>
      <c r="V254" s="56" t="s">
        <v>2139</v>
      </c>
      <c r="W254" s="55" t="s">
        <v>2140</v>
      </c>
      <c r="X254" s="57"/>
      <c r="Y254" s="57"/>
      <c r="Z254" s="57"/>
      <c r="AA254" s="57"/>
    </row>
    <row r="255" spans="2:27">
      <c r="B255" s="57"/>
      <c r="C255" s="57"/>
      <c r="D255" s="57"/>
      <c r="E255" s="57"/>
      <c r="F255" s="57"/>
      <c r="G255" s="57"/>
      <c r="H255" s="55" t="s">
        <v>2141</v>
      </c>
      <c r="I255" s="57"/>
      <c r="J255" s="57"/>
      <c r="K255" s="57"/>
      <c r="L255" s="55" t="s">
        <v>2142</v>
      </c>
      <c r="M255" s="55" t="s">
        <v>2143</v>
      </c>
      <c r="N255" s="57"/>
      <c r="O255" s="57"/>
      <c r="P255" s="57"/>
      <c r="Q255" s="57"/>
      <c r="R255" s="55" t="s">
        <v>2144</v>
      </c>
      <c r="S255" s="57"/>
      <c r="T255" s="57"/>
      <c r="U255" s="57"/>
      <c r="V255" s="57"/>
      <c r="W255" s="55" t="s">
        <v>2145</v>
      </c>
      <c r="X255" s="57"/>
      <c r="Y255" s="57"/>
      <c r="Z255" s="57"/>
      <c r="AA255" s="57"/>
    </row>
    <row r="256" spans="2:27">
      <c r="B256" s="57"/>
      <c r="C256" s="57"/>
      <c r="D256" s="57"/>
      <c r="E256" s="57"/>
      <c r="F256" s="57"/>
      <c r="G256" s="57"/>
      <c r="H256" s="55" t="s">
        <v>2146</v>
      </c>
      <c r="I256" s="57"/>
      <c r="J256" s="57"/>
      <c r="K256" s="57"/>
      <c r="L256" s="55" t="s">
        <v>2147</v>
      </c>
      <c r="M256" s="55" t="s">
        <v>2148</v>
      </c>
      <c r="N256" s="57"/>
      <c r="O256" s="57"/>
      <c r="P256" s="57"/>
      <c r="Q256" s="57"/>
      <c r="R256" s="55" t="s">
        <v>2149</v>
      </c>
      <c r="S256" s="57"/>
      <c r="T256" s="57"/>
      <c r="U256" s="57"/>
      <c r="V256" s="57"/>
      <c r="W256" s="55" t="s">
        <v>2150</v>
      </c>
      <c r="X256" s="57"/>
      <c r="Y256" s="57"/>
      <c r="Z256" s="57"/>
      <c r="AA256" s="57"/>
    </row>
    <row r="257" spans="2:27">
      <c r="B257" s="57"/>
      <c r="C257" s="57"/>
      <c r="D257" s="57"/>
      <c r="E257" s="57"/>
      <c r="F257" s="57"/>
      <c r="G257" s="57"/>
      <c r="H257" s="55" t="s">
        <v>2151</v>
      </c>
      <c r="I257" s="57"/>
      <c r="J257" s="57"/>
      <c r="K257" s="57"/>
      <c r="L257" s="55" t="s">
        <v>2152</v>
      </c>
      <c r="M257" s="55" t="s">
        <v>2153</v>
      </c>
      <c r="N257" s="57"/>
      <c r="O257" s="57"/>
      <c r="P257" s="57"/>
      <c r="Q257" s="57"/>
      <c r="R257" s="55" t="s">
        <v>2154</v>
      </c>
      <c r="S257" s="57"/>
      <c r="T257" s="57"/>
      <c r="U257" s="57"/>
      <c r="V257" s="57"/>
      <c r="W257" s="55" t="s">
        <v>2155</v>
      </c>
      <c r="X257" s="57"/>
      <c r="Y257" s="57"/>
      <c r="Z257" s="57"/>
      <c r="AA257" s="57"/>
    </row>
    <row r="258" spans="2:27">
      <c r="B258" s="57"/>
      <c r="C258" s="57"/>
      <c r="D258" s="57"/>
      <c r="E258" s="57"/>
      <c r="F258" s="57"/>
      <c r="G258" s="57"/>
      <c r="H258" s="55" t="s">
        <v>2156</v>
      </c>
      <c r="I258" s="57"/>
      <c r="J258" s="57"/>
      <c r="K258" s="57"/>
      <c r="L258" s="55" t="s">
        <v>2157</v>
      </c>
      <c r="M258" s="55" t="s">
        <v>2158</v>
      </c>
      <c r="N258" s="57"/>
      <c r="O258" s="57"/>
      <c r="P258" s="57"/>
      <c r="Q258" s="57"/>
      <c r="R258" s="55" t="s">
        <v>2159</v>
      </c>
      <c r="S258" s="57"/>
      <c r="T258" s="57"/>
      <c r="U258" s="57"/>
      <c r="V258" s="57"/>
      <c r="W258" s="55" t="s">
        <v>2160</v>
      </c>
      <c r="X258" s="57"/>
      <c r="Y258" s="57"/>
      <c r="Z258" s="57"/>
      <c r="AA258" s="57"/>
    </row>
    <row r="259" spans="2:27">
      <c r="B259" s="57"/>
      <c r="C259" s="57"/>
      <c r="D259" s="57"/>
      <c r="E259" s="57"/>
      <c r="F259" s="57"/>
      <c r="G259" s="57"/>
      <c r="H259" s="55" t="s">
        <v>2161</v>
      </c>
      <c r="I259" s="57"/>
      <c r="J259" s="57"/>
      <c r="K259" s="57"/>
      <c r="L259" s="55" t="s">
        <v>2162</v>
      </c>
      <c r="M259" s="55" t="s">
        <v>2163</v>
      </c>
      <c r="N259" s="57"/>
      <c r="O259" s="57"/>
      <c r="P259" s="57"/>
      <c r="Q259" s="57"/>
      <c r="R259" s="55" t="s">
        <v>2164</v>
      </c>
      <c r="S259" s="57"/>
      <c r="T259" s="57"/>
      <c r="U259" s="57"/>
      <c r="V259" s="57"/>
      <c r="W259" s="55" t="s">
        <v>2165</v>
      </c>
      <c r="X259" s="57"/>
      <c r="Y259" s="57"/>
      <c r="Z259" s="57"/>
      <c r="AA259" s="57"/>
    </row>
    <row r="260" spans="2:27">
      <c r="B260" s="57"/>
      <c r="C260" s="57"/>
      <c r="D260" s="57"/>
      <c r="E260" s="57"/>
      <c r="F260" s="57"/>
      <c r="G260" s="57"/>
      <c r="H260" s="55" t="s">
        <v>2166</v>
      </c>
      <c r="I260" s="57"/>
      <c r="J260" s="57"/>
      <c r="K260" s="57"/>
      <c r="L260" s="55" t="s">
        <v>2167</v>
      </c>
      <c r="M260" s="55" t="s">
        <v>2168</v>
      </c>
      <c r="N260" s="57"/>
      <c r="O260" s="57"/>
      <c r="P260" s="57"/>
      <c r="Q260" s="57"/>
      <c r="R260" s="55" t="s">
        <v>2169</v>
      </c>
      <c r="S260" s="57"/>
      <c r="T260" s="57"/>
      <c r="U260" s="57"/>
      <c r="V260" s="57"/>
      <c r="W260" s="55" t="s">
        <v>2170</v>
      </c>
      <c r="X260" s="57"/>
      <c r="Y260" s="57"/>
      <c r="Z260" s="57"/>
      <c r="AA260" s="57"/>
    </row>
    <row r="261" spans="2:27">
      <c r="B261" s="57"/>
      <c r="C261" s="57"/>
      <c r="D261" s="57"/>
      <c r="E261" s="57"/>
      <c r="F261" s="57"/>
      <c r="G261" s="57"/>
      <c r="H261" s="55" t="s">
        <v>2171</v>
      </c>
      <c r="I261" s="57"/>
      <c r="J261" s="57"/>
      <c r="K261" s="57"/>
      <c r="L261" s="55" t="s">
        <v>2172</v>
      </c>
      <c r="M261" s="55" t="s">
        <v>2173</v>
      </c>
      <c r="N261" s="57"/>
      <c r="O261" s="57"/>
      <c r="P261" s="57"/>
      <c r="Q261" s="57"/>
      <c r="R261" s="55" t="s">
        <v>2174</v>
      </c>
      <c r="S261" s="57"/>
      <c r="T261" s="57"/>
      <c r="U261" s="57"/>
      <c r="V261" s="57"/>
      <c r="W261" s="55" t="s">
        <v>2175</v>
      </c>
      <c r="X261" s="57"/>
      <c r="Y261" s="57"/>
      <c r="Z261" s="57"/>
      <c r="AA261" s="57"/>
    </row>
    <row r="262" spans="2:27">
      <c r="B262" s="57"/>
      <c r="C262" s="57"/>
      <c r="D262" s="57"/>
      <c r="E262" s="57"/>
      <c r="F262" s="57"/>
      <c r="G262" s="57"/>
      <c r="H262" s="55" t="s">
        <v>2176</v>
      </c>
      <c r="I262" s="57"/>
      <c r="J262" s="57"/>
      <c r="K262" s="57"/>
      <c r="L262" s="55" t="s">
        <v>2177</v>
      </c>
      <c r="M262" s="55" t="s">
        <v>2178</v>
      </c>
      <c r="N262" s="57"/>
      <c r="O262" s="57"/>
      <c r="P262" s="57"/>
      <c r="Q262" s="57"/>
      <c r="R262" s="55" t="s">
        <v>2179</v>
      </c>
      <c r="S262" s="57"/>
      <c r="T262" s="57"/>
      <c r="U262" s="57"/>
      <c r="V262" s="57"/>
      <c r="W262" s="55" t="s">
        <v>2180</v>
      </c>
      <c r="X262" s="57"/>
      <c r="Y262" s="57"/>
      <c r="Z262" s="57"/>
      <c r="AA262" s="57"/>
    </row>
    <row r="263" spans="2:27">
      <c r="B263" s="57"/>
      <c r="C263" s="57"/>
      <c r="D263" s="57"/>
      <c r="E263" s="57"/>
      <c r="F263" s="57"/>
      <c r="G263" s="57"/>
      <c r="H263" s="55" t="s">
        <v>2181</v>
      </c>
      <c r="I263" s="57"/>
      <c r="J263" s="57"/>
      <c r="K263" s="57"/>
      <c r="L263" s="55" t="s">
        <v>2182</v>
      </c>
      <c r="M263" s="55" t="s">
        <v>2183</v>
      </c>
      <c r="N263" s="57"/>
      <c r="O263" s="57"/>
      <c r="P263" s="57"/>
      <c r="Q263" s="57"/>
      <c r="R263" s="55" t="s">
        <v>2184</v>
      </c>
      <c r="S263" s="57"/>
      <c r="T263" s="57"/>
      <c r="U263" s="57"/>
      <c r="V263" s="57"/>
      <c r="W263" s="55" t="s">
        <v>2185</v>
      </c>
      <c r="X263" s="57"/>
      <c r="Y263" s="57"/>
      <c r="Z263" s="57"/>
      <c r="AA263" s="57"/>
    </row>
    <row r="264" spans="2:27">
      <c r="B264" s="57"/>
      <c r="C264" s="57"/>
      <c r="D264" s="57"/>
      <c r="E264" s="57"/>
      <c r="F264" s="57"/>
      <c r="G264" s="57"/>
      <c r="H264" s="55" t="s">
        <v>2186</v>
      </c>
      <c r="I264" s="57"/>
      <c r="J264" s="57"/>
      <c r="K264" s="57"/>
      <c r="L264" s="55" t="s">
        <v>2187</v>
      </c>
      <c r="M264" s="55" t="s">
        <v>2188</v>
      </c>
      <c r="N264" s="57"/>
      <c r="O264" s="57"/>
      <c r="P264" s="57"/>
      <c r="Q264" s="57"/>
      <c r="R264" s="55" t="s">
        <v>2189</v>
      </c>
      <c r="S264" s="57"/>
      <c r="T264" s="57"/>
      <c r="U264" s="57"/>
      <c r="V264" s="57"/>
      <c r="W264" s="55" t="s">
        <v>2190</v>
      </c>
      <c r="X264" s="57"/>
      <c r="Y264" s="57"/>
      <c r="Z264" s="57"/>
      <c r="AA264" s="57"/>
    </row>
    <row r="265" spans="2:27">
      <c r="B265" s="57"/>
      <c r="C265" s="57"/>
      <c r="D265" s="57"/>
      <c r="E265" s="57"/>
      <c r="F265" s="57"/>
      <c r="G265" s="57"/>
      <c r="H265" s="55" t="s">
        <v>2191</v>
      </c>
      <c r="I265" s="57"/>
      <c r="J265" s="57"/>
      <c r="K265" s="57"/>
      <c r="L265" s="55" t="s">
        <v>2192</v>
      </c>
      <c r="M265" s="55" t="s">
        <v>2193</v>
      </c>
      <c r="N265" s="57"/>
      <c r="O265" s="57"/>
      <c r="P265" s="57"/>
      <c r="Q265" s="57"/>
      <c r="R265" s="55" t="s">
        <v>2194</v>
      </c>
      <c r="S265" s="57"/>
      <c r="T265" s="57"/>
      <c r="U265" s="57"/>
      <c r="V265" s="57"/>
      <c r="W265" s="55" t="s">
        <v>2195</v>
      </c>
      <c r="X265" s="57"/>
      <c r="Y265" s="57"/>
      <c r="Z265" s="57"/>
      <c r="AA265" s="57"/>
    </row>
    <row r="266" spans="2:27">
      <c r="B266" s="57"/>
      <c r="C266" s="57"/>
      <c r="D266" s="57"/>
      <c r="E266" s="57"/>
      <c r="F266" s="57"/>
      <c r="G266" s="57"/>
      <c r="H266" s="55" t="s">
        <v>2196</v>
      </c>
      <c r="I266" s="57"/>
      <c r="J266" s="57"/>
      <c r="K266" s="57"/>
      <c r="L266" s="55" t="s">
        <v>2197</v>
      </c>
      <c r="M266" s="55" t="s">
        <v>2198</v>
      </c>
      <c r="N266" s="57"/>
      <c r="O266" s="57"/>
      <c r="P266" s="57"/>
      <c r="Q266" s="57"/>
      <c r="R266" s="55" t="s">
        <v>2199</v>
      </c>
      <c r="S266" s="57"/>
      <c r="T266" s="57"/>
      <c r="U266" s="57"/>
      <c r="V266" s="57"/>
      <c r="W266" s="55" t="s">
        <v>2200</v>
      </c>
      <c r="X266" s="57"/>
      <c r="Y266" s="57"/>
      <c r="Z266" s="57"/>
      <c r="AA266" s="57"/>
    </row>
    <row r="267" spans="2:27">
      <c r="B267" s="57"/>
      <c r="C267" s="57"/>
      <c r="D267" s="57"/>
      <c r="E267" s="57"/>
      <c r="F267" s="57"/>
      <c r="G267" s="57"/>
      <c r="H267" s="55" t="s">
        <v>2201</v>
      </c>
      <c r="I267" s="57"/>
      <c r="J267" s="57"/>
      <c r="K267" s="57"/>
      <c r="L267" s="55" t="s">
        <v>2202</v>
      </c>
      <c r="M267" s="55" t="s">
        <v>2203</v>
      </c>
      <c r="N267" s="57"/>
      <c r="O267" s="57"/>
      <c r="P267" s="57"/>
      <c r="Q267" s="57"/>
      <c r="R267" s="55" t="s">
        <v>2204</v>
      </c>
      <c r="S267" s="57"/>
      <c r="T267" s="57"/>
      <c r="U267" s="57"/>
      <c r="V267" s="57"/>
      <c r="W267" s="56" t="s">
        <v>2205</v>
      </c>
      <c r="X267" s="57"/>
      <c r="Y267" s="57"/>
      <c r="Z267" s="57"/>
      <c r="AA267" s="57"/>
    </row>
    <row r="268" spans="2:27">
      <c r="B268" s="57"/>
      <c r="C268" s="57"/>
      <c r="D268" s="57"/>
      <c r="E268" s="57"/>
      <c r="F268" s="57"/>
      <c r="G268" s="57"/>
      <c r="H268" s="55" t="s">
        <v>2206</v>
      </c>
      <c r="I268" s="57"/>
      <c r="J268" s="57"/>
      <c r="K268" s="57"/>
      <c r="L268" s="55" t="s">
        <v>2207</v>
      </c>
      <c r="M268" s="55" t="s">
        <v>2208</v>
      </c>
      <c r="N268" s="57"/>
      <c r="O268" s="57"/>
      <c r="P268" s="57"/>
      <c r="Q268" s="57"/>
      <c r="R268" s="55" t="s">
        <v>2209</v>
      </c>
      <c r="S268" s="57"/>
      <c r="T268" s="57"/>
      <c r="U268" s="57"/>
      <c r="V268" s="57"/>
      <c r="W268" s="57"/>
      <c r="X268" s="57"/>
      <c r="Y268" s="57"/>
      <c r="Z268" s="57"/>
      <c r="AA268" s="57"/>
    </row>
    <row r="269" spans="2:27">
      <c r="B269" s="57"/>
      <c r="C269" s="57"/>
      <c r="D269" s="57"/>
      <c r="E269" s="57"/>
      <c r="F269" s="57"/>
      <c r="G269" s="57"/>
      <c r="H269" s="55" t="s">
        <v>2210</v>
      </c>
      <c r="I269" s="57"/>
      <c r="J269" s="57"/>
      <c r="K269" s="57"/>
      <c r="L269" s="55" t="s">
        <v>2211</v>
      </c>
      <c r="M269" s="55" t="s">
        <v>2212</v>
      </c>
      <c r="N269" s="57"/>
      <c r="O269" s="57"/>
      <c r="P269" s="57"/>
      <c r="Q269" s="57"/>
      <c r="R269" s="55" t="s">
        <v>2213</v>
      </c>
      <c r="S269" s="57"/>
      <c r="T269" s="57"/>
      <c r="U269" s="57"/>
      <c r="V269" s="57"/>
      <c r="W269" s="57"/>
      <c r="X269" s="57"/>
      <c r="Y269" s="57"/>
      <c r="Z269" s="57"/>
      <c r="AA269" s="57"/>
    </row>
    <row r="270" spans="2:27">
      <c r="B270" s="57"/>
      <c r="C270" s="57"/>
      <c r="D270" s="57"/>
      <c r="E270" s="57"/>
      <c r="F270" s="57"/>
      <c r="G270" s="57"/>
      <c r="H270" s="55" t="s">
        <v>2214</v>
      </c>
      <c r="I270" s="57"/>
      <c r="J270" s="57"/>
      <c r="K270" s="57"/>
      <c r="L270" s="55" t="s">
        <v>2215</v>
      </c>
      <c r="M270" s="55" t="s">
        <v>2216</v>
      </c>
      <c r="N270" s="57"/>
      <c r="O270" s="57"/>
      <c r="P270" s="57"/>
      <c r="Q270" s="57"/>
      <c r="R270" s="55" t="s">
        <v>2217</v>
      </c>
      <c r="S270" s="57"/>
      <c r="T270" s="57"/>
      <c r="U270" s="57"/>
      <c r="V270" s="57"/>
      <c r="W270" s="57"/>
      <c r="X270" s="57"/>
      <c r="Y270" s="57"/>
      <c r="Z270" s="57"/>
      <c r="AA270" s="57"/>
    </row>
    <row r="271" spans="2:27">
      <c r="B271" s="57"/>
      <c r="C271" s="57"/>
      <c r="D271" s="57"/>
      <c r="E271" s="57"/>
      <c r="F271" s="57"/>
      <c r="G271" s="57"/>
      <c r="H271" s="55" t="s">
        <v>2218</v>
      </c>
      <c r="I271" s="57"/>
      <c r="J271" s="57"/>
      <c r="K271" s="57"/>
      <c r="L271" s="55" t="s">
        <v>2219</v>
      </c>
      <c r="M271" s="55" t="s">
        <v>2220</v>
      </c>
      <c r="N271" s="57"/>
      <c r="O271" s="57"/>
      <c r="P271" s="57"/>
      <c r="Q271" s="57"/>
      <c r="R271" s="55" t="s">
        <v>2221</v>
      </c>
      <c r="S271" s="57"/>
      <c r="T271" s="57"/>
      <c r="U271" s="57"/>
      <c r="V271" s="57"/>
      <c r="W271" s="57"/>
      <c r="X271" s="57"/>
      <c r="Y271" s="57"/>
      <c r="Z271" s="57"/>
      <c r="AA271" s="57"/>
    </row>
    <row r="272" spans="2:27">
      <c r="B272" s="57"/>
      <c r="C272" s="57"/>
      <c r="D272" s="57"/>
      <c r="E272" s="57"/>
      <c r="F272" s="57"/>
      <c r="G272" s="57"/>
      <c r="H272" s="55" t="s">
        <v>2222</v>
      </c>
      <c r="I272" s="57"/>
      <c r="J272" s="57"/>
      <c r="K272" s="57"/>
      <c r="L272" s="55" t="s">
        <v>2223</v>
      </c>
      <c r="M272" s="55" t="s">
        <v>2224</v>
      </c>
      <c r="N272" s="57"/>
      <c r="O272" s="57"/>
      <c r="P272" s="57"/>
      <c r="Q272" s="57"/>
      <c r="R272" s="55" t="s">
        <v>2225</v>
      </c>
      <c r="S272" s="57"/>
      <c r="T272" s="57"/>
      <c r="U272" s="57"/>
      <c r="V272" s="57"/>
      <c r="W272" s="57"/>
      <c r="X272" s="57"/>
      <c r="Y272" s="57"/>
      <c r="Z272" s="57"/>
      <c r="AA272" s="57"/>
    </row>
    <row r="273" spans="2:27">
      <c r="B273" s="57"/>
      <c r="C273" s="57"/>
      <c r="D273" s="57"/>
      <c r="E273" s="57"/>
      <c r="F273" s="57"/>
      <c r="G273" s="57"/>
      <c r="H273" s="55" t="s">
        <v>2226</v>
      </c>
      <c r="I273" s="57"/>
      <c r="J273" s="57"/>
      <c r="K273" s="57"/>
      <c r="L273" s="55" t="s">
        <v>2227</v>
      </c>
      <c r="M273" s="55" t="s">
        <v>2228</v>
      </c>
      <c r="N273" s="57"/>
      <c r="O273" s="57"/>
      <c r="P273" s="57"/>
      <c r="Q273" s="57"/>
      <c r="R273" s="56" t="s">
        <v>2229</v>
      </c>
      <c r="S273" s="57"/>
      <c r="T273" s="57"/>
      <c r="U273" s="57"/>
      <c r="V273" s="57"/>
      <c r="W273" s="57"/>
      <c r="X273" s="57"/>
      <c r="Y273" s="57"/>
      <c r="Z273" s="57"/>
      <c r="AA273" s="57"/>
    </row>
    <row r="274" spans="2:27">
      <c r="B274" s="57"/>
      <c r="C274" s="57"/>
      <c r="D274" s="57"/>
      <c r="E274" s="57"/>
      <c r="F274" s="57"/>
      <c r="G274" s="57"/>
      <c r="H274" s="55" t="s">
        <v>2230</v>
      </c>
      <c r="I274" s="57"/>
      <c r="J274" s="57"/>
      <c r="K274" s="57"/>
      <c r="L274" s="55" t="s">
        <v>2231</v>
      </c>
      <c r="M274" s="55" t="s">
        <v>2232</v>
      </c>
      <c r="N274" s="57"/>
      <c r="O274" s="57"/>
      <c r="P274" s="57"/>
      <c r="Q274" s="57"/>
      <c r="R274" s="57"/>
      <c r="S274" s="57"/>
      <c r="T274" s="57"/>
      <c r="U274" s="57"/>
      <c r="V274" s="57"/>
      <c r="W274" s="57"/>
      <c r="X274" s="57"/>
      <c r="Y274" s="57"/>
      <c r="Z274" s="57"/>
      <c r="AA274" s="57"/>
    </row>
    <row r="275" spans="2:27">
      <c r="B275" s="57"/>
      <c r="C275" s="57"/>
      <c r="D275" s="57"/>
      <c r="E275" s="57"/>
      <c r="F275" s="57"/>
      <c r="G275" s="57"/>
      <c r="H275" s="55" t="s">
        <v>2233</v>
      </c>
      <c r="I275" s="57"/>
      <c r="J275" s="57"/>
      <c r="K275" s="57"/>
      <c r="L275" s="55" t="s">
        <v>2234</v>
      </c>
      <c r="M275" s="55" t="s">
        <v>2235</v>
      </c>
      <c r="N275" s="57"/>
      <c r="O275" s="57"/>
      <c r="P275" s="57"/>
      <c r="Q275" s="57"/>
      <c r="R275" s="57"/>
      <c r="S275" s="57"/>
      <c r="T275" s="57"/>
      <c r="U275" s="57"/>
      <c r="V275" s="57"/>
      <c r="W275" s="57"/>
      <c r="X275" s="57"/>
      <c r="Y275" s="57"/>
      <c r="Z275" s="57"/>
      <c r="AA275" s="57"/>
    </row>
    <row r="276" spans="2:27">
      <c r="B276" s="57"/>
      <c r="C276" s="57"/>
      <c r="D276" s="57"/>
      <c r="E276" s="57"/>
      <c r="F276" s="57"/>
      <c r="G276" s="57"/>
      <c r="H276" s="55" t="s">
        <v>2236</v>
      </c>
      <c r="I276" s="57"/>
      <c r="J276" s="57"/>
      <c r="K276" s="57"/>
      <c r="L276" s="55" t="s">
        <v>2237</v>
      </c>
      <c r="M276" s="55" t="s">
        <v>2238</v>
      </c>
      <c r="N276" s="57"/>
      <c r="O276" s="57"/>
      <c r="P276" s="57"/>
      <c r="Q276" s="57"/>
      <c r="R276" s="57"/>
      <c r="S276" s="57"/>
      <c r="T276" s="57"/>
      <c r="U276" s="57"/>
      <c r="V276" s="57"/>
      <c r="W276" s="57"/>
      <c r="X276" s="57"/>
      <c r="Y276" s="57"/>
      <c r="Z276" s="57"/>
      <c r="AA276" s="57"/>
    </row>
    <row r="277" spans="2:27">
      <c r="B277" s="57"/>
      <c r="C277" s="57"/>
      <c r="D277" s="57"/>
      <c r="E277" s="57"/>
      <c r="F277" s="57"/>
      <c r="G277" s="57"/>
      <c r="H277" s="55" t="s">
        <v>2239</v>
      </c>
      <c r="I277" s="57"/>
      <c r="J277" s="57"/>
      <c r="K277" s="57"/>
      <c r="L277" s="55" t="s">
        <v>2240</v>
      </c>
      <c r="M277" s="55" t="s">
        <v>2241</v>
      </c>
      <c r="N277" s="57"/>
      <c r="O277" s="57"/>
      <c r="P277" s="57"/>
      <c r="Q277" s="57"/>
      <c r="R277" s="57"/>
      <c r="S277" s="57"/>
      <c r="T277" s="57"/>
      <c r="U277" s="57"/>
      <c r="V277" s="57"/>
      <c r="W277" s="57"/>
      <c r="X277" s="57"/>
      <c r="Y277" s="57"/>
      <c r="Z277" s="57"/>
      <c r="AA277" s="57"/>
    </row>
    <row r="278" spans="2:27">
      <c r="B278" s="57"/>
      <c r="C278" s="57"/>
      <c r="D278" s="57"/>
      <c r="E278" s="57"/>
      <c r="F278" s="57"/>
      <c r="G278" s="57"/>
      <c r="H278" s="55" t="s">
        <v>2242</v>
      </c>
      <c r="I278" s="57"/>
      <c r="J278" s="57"/>
      <c r="K278" s="57"/>
      <c r="L278" s="55" t="s">
        <v>2243</v>
      </c>
      <c r="M278" s="55" t="s">
        <v>2244</v>
      </c>
      <c r="N278" s="57"/>
      <c r="O278" s="57"/>
      <c r="P278" s="57"/>
      <c r="Q278" s="57"/>
      <c r="R278" s="57"/>
      <c r="S278" s="57"/>
      <c r="T278" s="57"/>
      <c r="U278" s="57"/>
      <c r="V278" s="57"/>
      <c r="W278" s="57"/>
      <c r="X278" s="57"/>
      <c r="Y278" s="57"/>
      <c r="Z278" s="57"/>
      <c r="AA278" s="57"/>
    </row>
    <row r="279" spans="2:27">
      <c r="B279" s="57"/>
      <c r="C279" s="57"/>
      <c r="D279" s="57"/>
      <c r="E279" s="57"/>
      <c r="F279" s="57"/>
      <c r="G279" s="57"/>
      <c r="H279" s="55" t="s">
        <v>2245</v>
      </c>
      <c r="I279" s="57"/>
      <c r="J279" s="57"/>
      <c r="K279" s="57"/>
      <c r="L279" s="55" t="s">
        <v>2246</v>
      </c>
      <c r="M279" s="55" t="s">
        <v>2247</v>
      </c>
      <c r="N279" s="57"/>
      <c r="O279" s="57"/>
      <c r="P279" s="57"/>
      <c r="Q279" s="57"/>
      <c r="R279" s="57"/>
      <c r="S279" s="57"/>
      <c r="T279" s="57"/>
      <c r="U279" s="57"/>
      <c r="V279" s="57"/>
      <c r="W279" s="57"/>
      <c r="X279" s="57"/>
      <c r="Y279" s="57"/>
      <c r="Z279" s="57"/>
      <c r="AA279" s="57"/>
    </row>
    <row r="280" spans="2:27">
      <c r="B280" s="57"/>
      <c r="C280" s="57"/>
      <c r="D280" s="57"/>
      <c r="E280" s="57"/>
      <c r="F280" s="57"/>
      <c r="G280" s="57"/>
      <c r="H280" s="55" t="s">
        <v>2248</v>
      </c>
      <c r="I280" s="57"/>
      <c r="J280" s="57"/>
      <c r="K280" s="57"/>
      <c r="L280" s="55" t="s">
        <v>2249</v>
      </c>
      <c r="M280" s="55" t="s">
        <v>2250</v>
      </c>
      <c r="N280" s="57"/>
      <c r="O280" s="57"/>
      <c r="P280" s="57"/>
      <c r="Q280" s="57"/>
      <c r="R280" s="57"/>
      <c r="S280" s="57"/>
      <c r="T280" s="57"/>
      <c r="U280" s="57"/>
      <c r="V280" s="57"/>
      <c r="W280" s="57"/>
      <c r="X280" s="57"/>
      <c r="Y280" s="57"/>
      <c r="Z280" s="57"/>
      <c r="AA280" s="57"/>
    </row>
    <row r="281" spans="2:27">
      <c r="B281" s="57"/>
      <c r="C281" s="57"/>
      <c r="D281" s="57"/>
      <c r="E281" s="57"/>
      <c r="F281" s="57"/>
      <c r="G281" s="57"/>
      <c r="H281" s="55" t="s">
        <v>2251</v>
      </c>
      <c r="I281" s="57"/>
      <c r="J281" s="57"/>
      <c r="K281" s="57"/>
      <c r="L281" s="55" t="s">
        <v>2252</v>
      </c>
      <c r="M281" s="55" t="s">
        <v>2253</v>
      </c>
      <c r="N281" s="57"/>
      <c r="O281" s="57"/>
      <c r="P281" s="57"/>
      <c r="Q281" s="57"/>
      <c r="R281" s="57"/>
      <c r="S281" s="57"/>
      <c r="T281" s="57"/>
      <c r="U281" s="57"/>
      <c r="V281" s="57"/>
      <c r="W281" s="57"/>
      <c r="X281" s="57"/>
      <c r="Y281" s="57"/>
      <c r="Z281" s="57"/>
      <c r="AA281" s="57"/>
    </row>
    <row r="282" spans="2:27">
      <c r="B282" s="57"/>
      <c r="C282" s="57"/>
      <c r="D282" s="57"/>
      <c r="E282" s="57"/>
      <c r="F282" s="57"/>
      <c r="G282" s="57"/>
      <c r="H282" s="55" t="s">
        <v>2254</v>
      </c>
      <c r="I282" s="57"/>
      <c r="J282" s="57"/>
      <c r="K282" s="57"/>
      <c r="L282" s="55" t="s">
        <v>2255</v>
      </c>
      <c r="M282" s="55" t="s">
        <v>2256</v>
      </c>
      <c r="N282" s="57"/>
      <c r="O282" s="57"/>
      <c r="P282" s="57"/>
      <c r="Q282" s="57"/>
      <c r="R282" s="57"/>
      <c r="S282" s="57"/>
      <c r="T282" s="57"/>
      <c r="U282" s="57"/>
      <c r="V282" s="57"/>
      <c r="W282" s="57"/>
      <c r="X282" s="57"/>
      <c r="Y282" s="57"/>
      <c r="Z282" s="57"/>
      <c r="AA282" s="57"/>
    </row>
    <row r="283" spans="2:27">
      <c r="B283" s="57"/>
      <c r="C283" s="57"/>
      <c r="D283" s="57"/>
      <c r="E283" s="57"/>
      <c r="F283" s="57"/>
      <c r="G283" s="57"/>
      <c r="H283" s="55" t="s">
        <v>2257</v>
      </c>
      <c r="I283" s="57"/>
      <c r="J283" s="57"/>
      <c r="K283" s="57"/>
      <c r="L283" s="55" t="s">
        <v>2258</v>
      </c>
      <c r="M283" s="55" t="s">
        <v>2259</v>
      </c>
      <c r="N283" s="57"/>
      <c r="O283" s="57"/>
      <c r="P283" s="57"/>
      <c r="Q283" s="57"/>
      <c r="R283" s="57"/>
      <c r="S283" s="57"/>
      <c r="T283" s="57"/>
      <c r="U283" s="57"/>
      <c r="V283" s="57"/>
      <c r="W283" s="57"/>
      <c r="X283" s="57"/>
      <c r="Y283" s="57"/>
      <c r="Z283" s="57"/>
      <c r="AA283" s="57"/>
    </row>
    <row r="284" spans="2:27">
      <c r="B284" s="57"/>
      <c r="C284" s="57"/>
      <c r="D284" s="57"/>
      <c r="E284" s="57"/>
      <c r="F284" s="57"/>
      <c r="G284" s="57"/>
      <c r="H284" s="55" t="s">
        <v>2260</v>
      </c>
      <c r="I284" s="57"/>
      <c r="J284" s="57"/>
      <c r="K284" s="57"/>
      <c r="L284" s="55" t="s">
        <v>2261</v>
      </c>
      <c r="M284" s="56" t="s">
        <v>2262</v>
      </c>
      <c r="N284" s="57"/>
      <c r="O284" s="57"/>
      <c r="P284" s="57"/>
      <c r="Q284" s="57"/>
      <c r="R284" s="57"/>
      <c r="S284" s="57"/>
      <c r="T284" s="57"/>
      <c r="U284" s="57"/>
      <c r="V284" s="57"/>
      <c r="W284" s="57"/>
      <c r="X284" s="57"/>
      <c r="Y284" s="57"/>
      <c r="Z284" s="57"/>
      <c r="AA284" s="57"/>
    </row>
    <row r="285" spans="2:27">
      <c r="B285" s="57"/>
      <c r="C285" s="57"/>
      <c r="D285" s="57"/>
      <c r="E285" s="57"/>
      <c r="F285" s="57"/>
      <c r="G285" s="57"/>
      <c r="H285" s="55" t="s">
        <v>2263</v>
      </c>
      <c r="I285" s="57"/>
      <c r="J285" s="57"/>
      <c r="K285" s="57"/>
      <c r="L285" s="55" t="s">
        <v>2264</v>
      </c>
      <c r="M285" s="57"/>
      <c r="N285" s="57"/>
      <c r="O285" s="57"/>
      <c r="P285" s="57"/>
      <c r="Q285" s="57"/>
      <c r="R285" s="57"/>
      <c r="S285" s="57"/>
      <c r="T285" s="57"/>
      <c r="U285" s="57"/>
      <c r="V285" s="57"/>
      <c r="W285" s="57"/>
      <c r="X285" s="57"/>
      <c r="Y285" s="57"/>
      <c r="Z285" s="57"/>
      <c r="AA285" s="57"/>
    </row>
    <row r="286" spans="2:27">
      <c r="B286" s="57"/>
      <c r="C286" s="57"/>
      <c r="D286" s="57"/>
      <c r="E286" s="57"/>
      <c r="F286" s="57"/>
      <c r="G286" s="57"/>
      <c r="H286" s="55" t="s">
        <v>2265</v>
      </c>
      <c r="I286" s="57"/>
      <c r="J286" s="57"/>
      <c r="K286" s="57"/>
      <c r="L286" s="55" t="s">
        <v>2266</v>
      </c>
      <c r="M286" s="57"/>
      <c r="N286" s="57"/>
      <c r="O286" s="57"/>
      <c r="P286" s="57"/>
      <c r="Q286" s="57"/>
      <c r="R286" s="57"/>
      <c r="S286" s="57"/>
      <c r="T286" s="57"/>
      <c r="U286" s="57"/>
      <c r="V286" s="57"/>
      <c r="W286" s="57"/>
      <c r="X286" s="57"/>
      <c r="Y286" s="57"/>
      <c r="Z286" s="57"/>
      <c r="AA286" s="57"/>
    </row>
    <row r="287" spans="2:27">
      <c r="B287" s="57"/>
      <c r="C287" s="57"/>
      <c r="D287" s="57"/>
      <c r="E287" s="57"/>
      <c r="F287" s="57"/>
      <c r="G287" s="57"/>
      <c r="H287" s="55" t="s">
        <v>2267</v>
      </c>
      <c r="I287" s="57"/>
      <c r="J287" s="57"/>
      <c r="K287" s="57"/>
      <c r="L287" s="55" t="s">
        <v>2268</v>
      </c>
      <c r="M287" s="57"/>
      <c r="N287" s="57"/>
      <c r="O287" s="57"/>
      <c r="P287" s="57"/>
      <c r="Q287" s="57"/>
      <c r="R287" s="57"/>
      <c r="S287" s="57"/>
      <c r="T287" s="57"/>
      <c r="U287" s="57"/>
      <c r="V287" s="57"/>
      <c r="W287" s="57"/>
      <c r="X287" s="57"/>
      <c r="Y287" s="57"/>
      <c r="Z287" s="57"/>
      <c r="AA287" s="57"/>
    </row>
    <row r="288" spans="2:27">
      <c r="B288" s="57"/>
      <c r="C288" s="57"/>
      <c r="D288" s="57"/>
      <c r="E288" s="57"/>
      <c r="F288" s="57"/>
      <c r="G288" s="57"/>
      <c r="H288" s="55" t="s">
        <v>2269</v>
      </c>
      <c r="I288" s="57"/>
      <c r="J288" s="57"/>
      <c r="K288" s="57"/>
      <c r="L288" s="55" t="s">
        <v>2270</v>
      </c>
      <c r="M288" s="57"/>
      <c r="N288" s="57"/>
      <c r="O288" s="57"/>
      <c r="P288" s="57"/>
      <c r="Q288" s="57"/>
      <c r="R288" s="57"/>
      <c r="S288" s="57"/>
      <c r="T288" s="57"/>
      <c r="U288" s="57"/>
      <c r="V288" s="57"/>
      <c r="W288" s="57"/>
      <c r="X288" s="57"/>
      <c r="Y288" s="57"/>
      <c r="Z288" s="57"/>
      <c r="AA288" s="57"/>
    </row>
    <row r="289" spans="2:27">
      <c r="B289" s="57"/>
      <c r="C289" s="57"/>
      <c r="D289" s="57"/>
      <c r="E289" s="57"/>
      <c r="F289" s="57"/>
      <c r="G289" s="57"/>
      <c r="H289" s="55" t="s">
        <v>2271</v>
      </c>
      <c r="I289" s="57"/>
      <c r="J289" s="57"/>
      <c r="K289" s="57"/>
      <c r="L289" s="55" t="s">
        <v>2272</v>
      </c>
      <c r="M289" s="57"/>
      <c r="N289" s="57"/>
      <c r="O289" s="57"/>
      <c r="P289" s="57"/>
      <c r="Q289" s="57"/>
      <c r="R289" s="57"/>
      <c r="S289" s="57"/>
      <c r="T289" s="57"/>
      <c r="U289" s="57"/>
      <c r="V289" s="57"/>
      <c r="W289" s="57"/>
      <c r="X289" s="57"/>
      <c r="Y289" s="57"/>
      <c r="Z289" s="57"/>
      <c r="AA289" s="57"/>
    </row>
    <row r="290" spans="2:27">
      <c r="B290" s="57"/>
      <c r="C290" s="57"/>
      <c r="D290" s="57"/>
      <c r="E290" s="57"/>
      <c r="F290" s="57"/>
      <c r="G290" s="57"/>
      <c r="H290" s="55" t="s">
        <v>2273</v>
      </c>
      <c r="I290" s="57"/>
      <c r="J290" s="57"/>
      <c r="K290" s="57"/>
      <c r="L290" s="55" t="s">
        <v>2274</v>
      </c>
      <c r="M290" s="57"/>
      <c r="N290" s="57"/>
      <c r="O290" s="57"/>
      <c r="P290" s="57"/>
      <c r="Q290" s="57"/>
      <c r="R290" s="57"/>
      <c r="S290" s="57"/>
      <c r="T290" s="57"/>
      <c r="U290" s="57"/>
      <c r="V290" s="57"/>
      <c r="W290" s="57"/>
      <c r="X290" s="57"/>
      <c r="Y290" s="57"/>
      <c r="Z290" s="57"/>
      <c r="AA290" s="57"/>
    </row>
    <row r="291" spans="2:27">
      <c r="B291" s="57"/>
      <c r="C291" s="57"/>
      <c r="D291" s="57"/>
      <c r="E291" s="57"/>
      <c r="F291" s="57"/>
      <c r="G291" s="57"/>
      <c r="H291" s="55" t="s">
        <v>2275</v>
      </c>
      <c r="I291" s="57"/>
      <c r="J291" s="57"/>
      <c r="K291" s="57"/>
      <c r="L291" s="55" t="s">
        <v>2276</v>
      </c>
      <c r="M291" s="57"/>
      <c r="N291" s="57"/>
      <c r="O291" s="57"/>
      <c r="P291" s="57"/>
      <c r="Q291" s="57"/>
      <c r="R291" s="57"/>
      <c r="S291" s="57"/>
      <c r="T291" s="57"/>
      <c r="U291" s="57"/>
      <c r="V291" s="57"/>
      <c r="W291" s="57"/>
      <c r="X291" s="57"/>
      <c r="Y291" s="57"/>
      <c r="Z291" s="57"/>
      <c r="AA291" s="57"/>
    </row>
    <row r="292" spans="2:27">
      <c r="B292" s="57"/>
      <c r="C292" s="57"/>
      <c r="D292" s="57"/>
      <c r="E292" s="57"/>
      <c r="F292" s="57"/>
      <c r="G292" s="57"/>
      <c r="H292" s="55" t="s">
        <v>2277</v>
      </c>
      <c r="I292" s="57"/>
      <c r="J292" s="57"/>
      <c r="K292" s="57"/>
      <c r="L292" s="55" t="s">
        <v>2278</v>
      </c>
      <c r="M292" s="57"/>
      <c r="N292" s="57"/>
      <c r="O292" s="57"/>
      <c r="P292" s="57"/>
      <c r="Q292" s="57"/>
      <c r="R292" s="57"/>
      <c r="S292" s="57"/>
      <c r="T292" s="57"/>
      <c r="U292" s="57"/>
      <c r="V292" s="57"/>
      <c r="W292" s="57"/>
      <c r="X292" s="57"/>
      <c r="Y292" s="57"/>
      <c r="Z292" s="57"/>
      <c r="AA292" s="57"/>
    </row>
    <row r="293" spans="2:27">
      <c r="B293" s="57"/>
      <c r="C293" s="57"/>
      <c r="D293" s="57"/>
      <c r="E293" s="57"/>
      <c r="F293" s="57"/>
      <c r="G293" s="57"/>
      <c r="H293" s="55" t="s">
        <v>2279</v>
      </c>
      <c r="I293" s="57"/>
      <c r="J293" s="57"/>
      <c r="K293" s="57"/>
      <c r="L293" s="56" t="s">
        <v>2280</v>
      </c>
      <c r="M293" s="57"/>
      <c r="N293" s="57"/>
      <c r="O293" s="57"/>
      <c r="P293" s="57"/>
      <c r="Q293" s="57"/>
      <c r="R293" s="57"/>
      <c r="S293" s="57"/>
      <c r="T293" s="57"/>
      <c r="U293" s="57"/>
      <c r="V293" s="57"/>
      <c r="W293" s="57"/>
      <c r="X293" s="57"/>
      <c r="Y293" s="57"/>
      <c r="Z293" s="57"/>
      <c r="AA293" s="57"/>
    </row>
    <row r="294" spans="2:27">
      <c r="B294" s="57"/>
      <c r="C294" s="57"/>
      <c r="D294" s="57"/>
      <c r="E294" s="57"/>
      <c r="F294" s="57"/>
      <c r="G294" s="57"/>
      <c r="H294" s="55" t="s">
        <v>2281</v>
      </c>
      <c r="I294" s="57"/>
      <c r="J294" s="57"/>
      <c r="K294" s="57"/>
      <c r="L294" s="57"/>
      <c r="M294" s="57"/>
      <c r="N294" s="57"/>
      <c r="O294" s="57"/>
      <c r="P294" s="57"/>
      <c r="Q294" s="57"/>
      <c r="R294" s="57"/>
      <c r="S294" s="57"/>
      <c r="T294" s="57"/>
      <c r="U294" s="57"/>
      <c r="V294" s="57"/>
      <c r="W294" s="57"/>
      <c r="X294" s="57"/>
      <c r="Y294" s="57"/>
      <c r="Z294" s="57"/>
      <c r="AA294" s="57"/>
    </row>
    <row r="295" spans="2:27">
      <c r="B295" s="57"/>
      <c r="C295" s="57"/>
      <c r="D295" s="57"/>
      <c r="E295" s="57"/>
      <c r="F295" s="57"/>
      <c r="G295" s="57"/>
      <c r="H295" s="55" t="s">
        <v>2282</v>
      </c>
      <c r="I295" s="57"/>
      <c r="J295" s="57"/>
      <c r="K295" s="57"/>
      <c r="L295" s="57"/>
      <c r="M295" s="57"/>
      <c r="N295" s="57"/>
      <c r="O295" s="57"/>
      <c r="P295" s="57"/>
      <c r="Q295" s="57"/>
      <c r="R295" s="57"/>
      <c r="S295" s="57"/>
      <c r="T295" s="57"/>
      <c r="U295" s="57"/>
      <c r="V295" s="57"/>
      <c r="W295" s="57"/>
      <c r="X295" s="57"/>
      <c r="Y295" s="57"/>
      <c r="Z295" s="57"/>
      <c r="AA295" s="57"/>
    </row>
    <row r="296" spans="2:27">
      <c r="B296" s="57"/>
      <c r="C296" s="57"/>
      <c r="D296" s="57"/>
      <c r="E296" s="57"/>
      <c r="F296" s="57"/>
      <c r="G296" s="57"/>
      <c r="H296" s="55" t="s">
        <v>2283</v>
      </c>
      <c r="I296" s="57"/>
      <c r="J296" s="57"/>
      <c r="K296" s="57"/>
      <c r="L296" s="57"/>
      <c r="M296" s="57"/>
      <c r="N296" s="57"/>
      <c r="O296" s="57"/>
      <c r="P296" s="57"/>
      <c r="Q296" s="57"/>
      <c r="R296" s="57"/>
      <c r="S296" s="57"/>
      <c r="T296" s="57"/>
      <c r="U296" s="57"/>
      <c r="V296" s="57"/>
      <c r="W296" s="57"/>
      <c r="X296" s="57"/>
      <c r="Y296" s="57"/>
      <c r="Z296" s="57"/>
      <c r="AA296" s="57"/>
    </row>
    <row r="297" spans="2:27">
      <c r="B297" s="57"/>
      <c r="C297" s="57"/>
      <c r="D297" s="57"/>
      <c r="E297" s="57"/>
      <c r="F297" s="57"/>
      <c r="G297" s="57"/>
      <c r="H297" s="55" t="s">
        <v>2284</v>
      </c>
      <c r="I297" s="57"/>
      <c r="J297" s="57"/>
      <c r="K297" s="57"/>
      <c r="L297" s="57"/>
      <c r="M297" s="57"/>
      <c r="N297" s="57"/>
      <c r="O297" s="57"/>
      <c r="P297" s="57"/>
      <c r="Q297" s="57"/>
      <c r="R297" s="57"/>
      <c r="S297" s="57"/>
      <c r="T297" s="57"/>
      <c r="U297" s="57"/>
      <c r="V297" s="57"/>
      <c r="W297" s="57"/>
      <c r="X297" s="57"/>
      <c r="Y297" s="57"/>
      <c r="Z297" s="57"/>
      <c r="AA297" s="57"/>
    </row>
    <row r="298" spans="2:27">
      <c r="B298" s="57"/>
      <c r="C298" s="57"/>
      <c r="D298" s="57"/>
      <c r="E298" s="57"/>
      <c r="F298" s="57"/>
      <c r="G298" s="57"/>
      <c r="H298" s="55" t="s">
        <v>2285</v>
      </c>
      <c r="I298" s="57"/>
      <c r="J298" s="57"/>
      <c r="K298" s="57"/>
      <c r="L298" s="57"/>
      <c r="M298" s="57"/>
      <c r="N298" s="57"/>
      <c r="O298" s="57"/>
      <c r="P298" s="57"/>
      <c r="Q298" s="57"/>
      <c r="R298" s="57"/>
      <c r="S298" s="57"/>
      <c r="T298" s="57"/>
      <c r="U298" s="57"/>
      <c r="V298" s="57"/>
      <c r="W298" s="57"/>
      <c r="X298" s="57"/>
      <c r="Y298" s="57"/>
      <c r="Z298" s="57"/>
      <c r="AA298" s="57"/>
    </row>
    <row r="299" spans="2:27">
      <c r="B299" s="57"/>
      <c r="C299" s="57"/>
      <c r="D299" s="57"/>
      <c r="E299" s="57"/>
      <c r="F299" s="57"/>
      <c r="G299" s="57"/>
      <c r="H299" s="55" t="s">
        <v>2286</v>
      </c>
      <c r="I299" s="57"/>
      <c r="J299" s="57"/>
      <c r="K299" s="57"/>
      <c r="L299" s="57"/>
      <c r="M299" s="57"/>
      <c r="N299" s="57"/>
      <c r="O299" s="57"/>
      <c r="P299" s="57"/>
      <c r="Q299" s="57"/>
      <c r="R299" s="57"/>
      <c r="S299" s="57"/>
      <c r="T299" s="57"/>
      <c r="U299" s="57"/>
      <c r="V299" s="57"/>
      <c r="W299" s="57"/>
      <c r="X299" s="57"/>
      <c r="Y299" s="57"/>
      <c r="Z299" s="57"/>
      <c r="AA299" s="57"/>
    </row>
    <row r="300" spans="2:27">
      <c r="B300" s="57"/>
      <c r="C300" s="57"/>
      <c r="D300" s="57"/>
      <c r="E300" s="57"/>
      <c r="F300" s="57"/>
      <c r="G300" s="57"/>
      <c r="H300" s="55" t="s">
        <v>2287</v>
      </c>
      <c r="I300" s="57"/>
      <c r="J300" s="57"/>
      <c r="K300" s="57"/>
      <c r="L300" s="57"/>
      <c r="M300" s="57"/>
      <c r="N300" s="57"/>
      <c r="O300" s="57"/>
      <c r="P300" s="57"/>
      <c r="Q300" s="57"/>
      <c r="R300" s="57"/>
      <c r="S300" s="57"/>
      <c r="T300" s="57"/>
      <c r="U300" s="57"/>
      <c r="V300" s="57"/>
      <c r="W300" s="57"/>
      <c r="X300" s="57"/>
      <c r="Y300" s="57"/>
      <c r="Z300" s="57"/>
      <c r="AA300" s="57"/>
    </row>
    <row r="301" spans="2:27">
      <c r="B301" s="57"/>
      <c r="C301" s="57"/>
      <c r="D301" s="57"/>
      <c r="E301" s="57"/>
      <c r="F301" s="57"/>
      <c r="G301" s="57"/>
      <c r="H301" s="55" t="s">
        <v>2288</v>
      </c>
      <c r="I301" s="57"/>
      <c r="J301" s="57"/>
      <c r="K301" s="57"/>
      <c r="L301" s="57"/>
      <c r="M301" s="57"/>
      <c r="N301" s="57"/>
      <c r="O301" s="57"/>
      <c r="P301" s="57"/>
      <c r="Q301" s="57"/>
      <c r="R301" s="57"/>
      <c r="S301" s="57"/>
      <c r="T301" s="57"/>
      <c r="U301" s="57"/>
      <c r="V301" s="57"/>
      <c r="W301" s="57"/>
      <c r="X301" s="57"/>
      <c r="Y301" s="57"/>
      <c r="Z301" s="57"/>
      <c r="AA301" s="57"/>
    </row>
    <row r="302" spans="2:27">
      <c r="B302" s="57"/>
      <c r="C302" s="57"/>
      <c r="D302" s="57"/>
      <c r="E302" s="57"/>
      <c r="F302" s="57"/>
      <c r="G302" s="57"/>
      <c r="H302" s="55" t="s">
        <v>2289</v>
      </c>
      <c r="I302" s="57"/>
      <c r="J302" s="57"/>
      <c r="K302" s="57"/>
      <c r="L302" s="57"/>
      <c r="M302" s="57"/>
      <c r="N302" s="57"/>
      <c r="O302" s="57"/>
      <c r="P302" s="57"/>
      <c r="Q302" s="57"/>
      <c r="R302" s="57"/>
      <c r="S302" s="57"/>
      <c r="T302" s="57"/>
      <c r="U302" s="57"/>
      <c r="V302" s="57"/>
      <c r="W302" s="57"/>
      <c r="X302" s="57"/>
      <c r="Y302" s="57"/>
      <c r="Z302" s="57"/>
      <c r="AA302" s="57"/>
    </row>
    <row r="303" spans="2:27">
      <c r="B303" s="57"/>
      <c r="C303" s="57"/>
      <c r="D303" s="57"/>
      <c r="E303" s="57"/>
      <c r="F303" s="57"/>
      <c r="G303" s="57"/>
      <c r="H303" s="55" t="s">
        <v>2290</v>
      </c>
      <c r="I303" s="57"/>
      <c r="J303" s="57"/>
      <c r="K303" s="57"/>
      <c r="L303" s="57"/>
      <c r="M303" s="57"/>
      <c r="N303" s="57"/>
      <c r="O303" s="57"/>
      <c r="P303" s="57"/>
      <c r="Q303" s="57"/>
      <c r="R303" s="57"/>
      <c r="S303" s="57"/>
      <c r="T303" s="57"/>
      <c r="U303" s="57"/>
      <c r="V303" s="57"/>
      <c r="W303" s="57"/>
      <c r="X303" s="57"/>
      <c r="Y303" s="57"/>
      <c r="Z303" s="57"/>
      <c r="AA303" s="57"/>
    </row>
    <row r="304" spans="2:27">
      <c r="B304" s="57"/>
      <c r="C304" s="57"/>
      <c r="D304" s="57"/>
      <c r="E304" s="57"/>
      <c r="F304" s="57"/>
      <c r="G304" s="57"/>
      <c r="H304" s="55" t="s">
        <v>2291</v>
      </c>
      <c r="I304" s="57"/>
      <c r="J304" s="57"/>
      <c r="K304" s="57"/>
      <c r="L304" s="57"/>
      <c r="M304" s="57"/>
      <c r="N304" s="57"/>
      <c r="O304" s="57"/>
      <c r="P304" s="57"/>
      <c r="Q304" s="57"/>
      <c r="R304" s="57"/>
      <c r="S304" s="57"/>
      <c r="T304" s="57"/>
      <c r="U304" s="57"/>
      <c r="V304" s="57"/>
      <c r="W304" s="57"/>
      <c r="X304" s="57"/>
      <c r="Y304" s="57"/>
      <c r="Z304" s="57"/>
      <c r="AA304" s="57"/>
    </row>
    <row r="305" spans="2:27">
      <c r="B305" s="57"/>
      <c r="C305" s="57"/>
      <c r="D305" s="57"/>
      <c r="E305" s="57"/>
      <c r="F305" s="57"/>
      <c r="G305" s="57"/>
      <c r="H305" s="55" t="s">
        <v>2292</v>
      </c>
      <c r="I305" s="57"/>
      <c r="J305" s="57"/>
      <c r="K305" s="57"/>
      <c r="L305" s="57"/>
      <c r="M305" s="57"/>
      <c r="N305" s="57"/>
      <c r="O305" s="57"/>
      <c r="P305" s="57"/>
      <c r="Q305" s="57"/>
      <c r="R305" s="57"/>
      <c r="S305" s="57"/>
      <c r="T305" s="57"/>
      <c r="U305" s="57"/>
      <c r="V305" s="57"/>
      <c r="W305" s="57"/>
      <c r="X305" s="57"/>
      <c r="Y305" s="57"/>
      <c r="Z305" s="57"/>
      <c r="AA305" s="57"/>
    </row>
    <row r="306" spans="2:27">
      <c r="B306" s="57"/>
      <c r="C306" s="57"/>
      <c r="D306" s="57"/>
      <c r="E306" s="57"/>
      <c r="F306" s="57"/>
      <c r="G306" s="57"/>
      <c r="H306" s="55" t="s">
        <v>2293</v>
      </c>
      <c r="I306" s="57"/>
      <c r="J306" s="57"/>
      <c r="K306" s="57"/>
      <c r="L306" s="57"/>
      <c r="M306" s="57"/>
      <c r="N306" s="57"/>
      <c r="O306" s="57"/>
      <c r="P306" s="57"/>
      <c r="Q306" s="57"/>
      <c r="R306" s="57"/>
      <c r="S306" s="57"/>
      <c r="T306" s="57"/>
      <c r="U306" s="57"/>
      <c r="V306" s="57"/>
      <c r="W306" s="57"/>
      <c r="X306" s="57"/>
      <c r="Y306" s="57"/>
      <c r="Z306" s="57"/>
      <c r="AA306" s="57"/>
    </row>
    <row r="307" spans="2:27">
      <c r="B307" s="57"/>
      <c r="C307" s="57"/>
      <c r="D307" s="57"/>
      <c r="E307" s="57"/>
      <c r="F307" s="57"/>
      <c r="G307" s="57"/>
      <c r="H307" s="55" t="s">
        <v>2294</v>
      </c>
      <c r="I307" s="57"/>
      <c r="J307" s="57"/>
      <c r="K307" s="57"/>
      <c r="L307" s="57"/>
      <c r="M307" s="57"/>
      <c r="N307" s="57"/>
      <c r="O307" s="57"/>
      <c r="P307" s="57"/>
      <c r="Q307" s="57"/>
      <c r="R307" s="57"/>
      <c r="S307" s="57"/>
      <c r="T307" s="57"/>
      <c r="U307" s="57"/>
      <c r="V307" s="57"/>
      <c r="W307" s="57"/>
      <c r="X307" s="57"/>
      <c r="Y307" s="57"/>
      <c r="Z307" s="57"/>
      <c r="AA307" s="57"/>
    </row>
    <row r="308" spans="2:27">
      <c r="B308" s="57"/>
      <c r="C308" s="57"/>
      <c r="D308" s="57"/>
      <c r="E308" s="57"/>
      <c r="F308" s="57"/>
      <c r="G308" s="57"/>
      <c r="H308" s="55" t="s">
        <v>2295</v>
      </c>
      <c r="I308" s="57"/>
      <c r="J308" s="57"/>
      <c r="K308" s="57"/>
      <c r="L308" s="57"/>
      <c r="M308" s="57"/>
      <c r="N308" s="57"/>
      <c r="O308" s="57"/>
      <c r="P308" s="57"/>
      <c r="Q308" s="57"/>
      <c r="R308" s="57"/>
      <c r="S308" s="57"/>
      <c r="T308" s="57"/>
      <c r="U308" s="57"/>
      <c r="V308" s="57"/>
      <c r="W308" s="57"/>
      <c r="X308" s="57"/>
      <c r="Y308" s="57"/>
      <c r="Z308" s="57"/>
      <c r="AA308" s="57"/>
    </row>
    <row r="309" spans="2:27">
      <c r="B309" s="57"/>
      <c r="C309" s="57"/>
      <c r="D309" s="57"/>
      <c r="E309" s="57"/>
      <c r="F309" s="57"/>
      <c r="G309" s="57"/>
      <c r="H309" s="55" t="s">
        <v>2296</v>
      </c>
      <c r="I309" s="57"/>
      <c r="J309" s="57"/>
      <c r="K309" s="57"/>
      <c r="L309" s="57"/>
      <c r="M309" s="57"/>
      <c r="N309" s="57"/>
      <c r="O309" s="57"/>
      <c r="P309" s="57"/>
      <c r="Q309" s="57"/>
      <c r="R309" s="57"/>
      <c r="S309" s="57"/>
      <c r="T309" s="57"/>
      <c r="U309" s="57"/>
      <c r="V309" s="57"/>
      <c r="W309" s="57"/>
      <c r="X309" s="57"/>
      <c r="Y309" s="57"/>
      <c r="Z309" s="57"/>
      <c r="AA309" s="57"/>
    </row>
    <row r="310" spans="2:27">
      <c r="B310" s="57"/>
      <c r="C310" s="57"/>
      <c r="D310" s="57"/>
      <c r="E310" s="57"/>
      <c r="F310" s="57"/>
      <c r="G310" s="57"/>
      <c r="H310" s="55" t="s">
        <v>2297</v>
      </c>
      <c r="I310" s="57"/>
      <c r="J310" s="57"/>
      <c r="K310" s="57"/>
      <c r="L310" s="57"/>
      <c r="M310" s="57"/>
      <c r="N310" s="57"/>
      <c r="O310" s="57"/>
      <c r="P310" s="57"/>
      <c r="Q310" s="57"/>
      <c r="R310" s="57"/>
      <c r="S310" s="57"/>
      <c r="T310" s="57"/>
      <c r="U310" s="57"/>
      <c r="V310" s="57"/>
      <c r="W310" s="57"/>
      <c r="X310" s="57"/>
      <c r="Y310" s="57"/>
      <c r="Z310" s="57"/>
      <c r="AA310" s="57"/>
    </row>
    <row r="311" spans="2:27">
      <c r="B311" s="57"/>
      <c r="C311" s="57"/>
      <c r="D311" s="57"/>
      <c r="E311" s="57"/>
      <c r="F311" s="57"/>
      <c r="G311" s="57"/>
      <c r="H311" s="55" t="s">
        <v>2298</v>
      </c>
      <c r="I311" s="57"/>
      <c r="J311" s="57"/>
      <c r="K311" s="57"/>
      <c r="L311" s="57"/>
      <c r="M311" s="57"/>
      <c r="N311" s="57"/>
      <c r="O311" s="57"/>
      <c r="P311" s="57"/>
      <c r="Q311" s="57"/>
      <c r="R311" s="57"/>
      <c r="S311" s="57"/>
      <c r="T311" s="57"/>
      <c r="U311" s="57"/>
      <c r="V311" s="57"/>
      <c r="W311" s="57"/>
      <c r="X311" s="57"/>
      <c r="Y311" s="57"/>
      <c r="Z311" s="57"/>
      <c r="AA311" s="57"/>
    </row>
    <row r="312" spans="2:27">
      <c r="B312" s="57"/>
      <c r="C312" s="57"/>
      <c r="D312" s="57"/>
      <c r="E312" s="57"/>
      <c r="F312" s="57"/>
      <c r="G312" s="57"/>
      <c r="H312" s="55" t="s">
        <v>2299</v>
      </c>
      <c r="I312" s="57"/>
      <c r="J312" s="57"/>
      <c r="K312" s="57"/>
      <c r="L312" s="57"/>
      <c r="M312" s="57"/>
      <c r="N312" s="57"/>
      <c r="O312" s="57"/>
      <c r="P312" s="57"/>
      <c r="Q312" s="57"/>
      <c r="R312" s="57"/>
      <c r="S312" s="57"/>
      <c r="T312" s="57"/>
      <c r="U312" s="57"/>
      <c r="V312" s="57"/>
      <c r="W312" s="57"/>
      <c r="X312" s="57"/>
      <c r="Y312" s="57"/>
      <c r="Z312" s="57"/>
      <c r="AA312" s="57"/>
    </row>
    <row r="313" spans="2:27">
      <c r="B313" s="57"/>
      <c r="C313" s="57"/>
      <c r="D313" s="57"/>
      <c r="E313" s="57"/>
      <c r="F313" s="57"/>
      <c r="G313" s="57"/>
      <c r="H313" s="55" t="s">
        <v>2300</v>
      </c>
      <c r="I313" s="57"/>
      <c r="J313" s="57"/>
      <c r="K313" s="57"/>
      <c r="L313" s="57"/>
      <c r="M313" s="57"/>
      <c r="N313" s="57"/>
      <c r="O313" s="57"/>
      <c r="P313" s="57"/>
      <c r="Q313" s="57"/>
      <c r="R313" s="57"/>
      <c r="S313" s="57"/>
      <c r="T313" s="57"/>
      <c r="U313" s="57"/>
      <c r="V313" s="57"/>
      <c r="W313" s="57"/>
      <c r="X313" s="57"/>
      <c r="Y313" s="57"/>
      <c r="Z313" s="57"/>
      <c r="AA313" s="57"/>
    </row>
    <row r="314" spans="2:27">
      <c r="B314" s="57"/>
      <c r="C314" s="57"/>
      <c r="D314" s="57"/>
      <c r="E314" s="57"/>
      <c r="F314" s="57"/>
      <c r="G314" s="57"/>
      <c r="H314" s="55" t="s">
        <v>2301</v>
      </c>
      <c r="I314" s="57"/>
      <c r="J314" s="57"/>
      <c r="K314" s="57"/>
      <c r="L314" s="57"/>
      <c r="M314" s="57"/>
      <c r="N314" s="57"/>
      <c r="O314" s="57"/>
      <c r="P314" s="57"/>
      <c r="Q314" s="57"/>
      <c r="R314" s="57"/>
      <c r="S314" s="57"/>
      <c r="T314" s="57"/>
      <c r="U314" s="57"/>
      <c r="V314" s="57"/>
      <c r="W314" s="57"/>
      <c r="X314" s="57"/>
      <c r="Y314" s="57"/>
      <c r="Z314" s="57"/>
      <c r="AA314" s="57"/>
    </row>
    <row r="315" spans="2:27">
      <c r="B315" s="57"/>
      <c r="C315" s="57"/>
      <c r="D315" s="57"/>
      <c r="E315" s="57"/>
      <c r="F315" s="57"/>
      <c r="G315" s="57"/>
      <c r="H315" s="55" t="s">
        <v>2302</v>
      </c>
      <c r="I315" s="57"/>
      <c r="J315" s="57"/>
      <c r="K315" s="57"/>
      <c r="L315" s="57"/>
      <c r="M315" s="57"/>
      <c r="N315" s="57"/>
      <c r="O315" s="57"/>
      <c r="P315" s="57"/>
      <c r="Q315" s="57"/>
      <c r="R315" s="57"/>
      <c r="S315" s="57"/>
      <c r="T315" s="57"/>
      <c r="U315" s="57"/>
      <c r="V315" s="57"/>
      <c r="W315" s="57"/>
      <c r="X315" s="57"/>
      <c r="Y315" s="57"/>
      <c r="Z315" s="57"/>
      <c r="AA315" s="57"/>
    </row>
    <row r="316" spans="2:27">
      <c r="B316" s="57"/>
      <c r="C316" s="57"/>
      <c r="D316" s="57"/>
      <c r="E316" s="57"/>
      <c r="F316" s="57"/>
      <c r="G316" s="57"/>
      <c r="H316" s="55" t="s">
        <v>2303</v>
      </c>
      <c r="I316" s="57"/>
      <c r="J316" s="57"/>
      <c r="K316" s="57"/>
      <c r="L316" s="57"/>
      <c r="M316" s="57"/>
      <c r="N316" s="57"/>
      <c r="O316" s="57"/>
      <c r="P316" s="57"/>
      <c r="Q316" s="57"/>
      <c r="R316" s="57"/>
      <c r="S316" s="57"/>
      <c r="T316" s="57"/>
      <c r="U316" s="57"/>
      <c r="V316" s="57"/>
      <c r="W316" s="57"/>
      <c r="X316" s="57"/>
      <c r="Y316" s="57"/>
      <c r="Z316" s="57"/>
      <c r="AA316" s="57"/>
    </row>
    <row r="317" spans="2:27">
      <c r="B317" s="57"/>
      <c r="C317" s="57"/>
      <c r="D317" s="57"/>
      <c r="E317" s="57"/>
      <c r="F317" s="57"/>
      <c r="G317" s="57"/>
      <c r="H317" s="55" t="s">
        <v>2304</v>
      </c>
      <c r="I317" s="57"/>
      <c r="J317" s="57"/>
      <c r="K317" s="57"/>
      <c r="L317" s="57"/>
      <c r="M317" s="57"/>
      <c r="N317" s="57"/>
      <c r="O317" s="57"/>
      <c r="P317" s="57"/>
      <c r="Q317" s="57"/>
      <c r="R317" s="57"/>
      <c r="S317" s="57"/>
      <c r="T317" s="57"/>
      <c r="U317" s="57"/>
      <c r="V317" s="57"/>
      <c r="W317" s="57"/>
      <c r="X317" s="57"/>
      <c r="Y317" s="57"/>
      <c r="Z317" s="57"/>
      <c r="AA317" s="57"/>
    </row>
    <row r="318" spans="2:27">
      <c r="B318" s="57"/>
      <c r="C318" s="57"/>
      <c r="D318" s="57"/>
      <c r="E318" s="57"/>
      <c r="F318" s="57"/>
      <c r="G318" s="57"/>
      <c r="H318" s="55" t="s">
        <v>2305</v>
      </c>
      <c r="I318" s="57"/>
      <c r="J318" s="57"/>
      <c r="K318" s="57"/>
      <c r="L318" s="57"/>
      <c r="M318" s="57"/>
      <c r="N318" s="57"/>
      <c r="O318" s="57"/>
      <c r="P318" s="57"/>
      <c r="Q318" s="57"/>
      <c r="R318" s="57"/>
      <c r="S318" s="57"/>
      <c r="T318" s="57"/>
      <c r="U318" s="57"/>
      <c r="V318" s="57"/>
      <c r="W318" s="57"/>
      <c r="X318" s="57"/>
      <c r="Y318" s="57"/>
      <c r="Z318" s="57"/>
      <c r="AA318" s="57"/>
    </row>
    <row r="319" spans="2:27">
      <c r="B319" s="57"/>
      <c r="C319" s="57"/>
      <c r="D319" s="57"/>
      <c r="E319" s="57"/>
      <c r="F319" s="57"/>
      <c r="G319" s="57"/>
      <c r="H319" s="55" t="s">
        <v>2306</v>
      </c>
      <c r="I319" s="57"/>
      <c r="J319" s="57"/>
      <c r="K319" s="57"/>
      <c r="L319" s="57"/>
      <c r="M319" s="57"/>
      <c r="N319" s="57"/>
      <c r="O319" s="57"/>
      <c r="P319" s="57"/>
      <c r="Q319" s="57"/>
      <c r="R319" s="57"/>
      <c r="S319" s="57"/>
      <c r="T319" s="57"/>
      <c r="U319" s="57"/>
      <c r="V319" s="57"/>
      <c r="W319" s="57"/>
      <c r="X319" s="57"/>
      <c r="Y319" s="57"/>
      <c r="Z319" s="57"/>
      <c r="AA319" s="57"/>
    </row>
    <row r="320" spans="2:27">
      <c r="B320" s="57"/>
      <c r="C320" s="57"/>
      <c r="D320" s="57"/>
      <c r="E320" s="57"/>
      <c r="F320" s="57"/>
      <c r="G320" s="57"/>
      <c r="H320" s="55" t="s">
        <v>2307</v>
      </c>
      <c r="I320" s="57"/>
      <c r="J320" s="57"/>
      <c r="K320" s="57"/>
      <c r="L320" s="57"/>
      <c r="M320" s="57"/>
      <c r="N320" s="57"/>
      <c r="O320" s="57"/>
      <c r="P320" s="57"/>
      <c r="Q320" s="57"/>
      <c r="R320" s="57"/>
      <c r="S320" s="57"/>
      <c r="T320" s="57"/>
      <c r="U320" s="57"/>
      <c r="V320" s="57"/>
      <c r="W320" s="57"/>
      <c r="X320" s="57"/>
      <c r="Y320" s="57"/>
      <c r="Z320" s="57"/>
      <c r="AA320" s="57"/>
    </row>
    <row r="321" spans="1:27">
      <c r="B321" s="57"/>
      <c r="C321" s="57"/>
      <c r="D321" s="57"/>
      <c r="E321" s="57"/>
      <c r="F321" s="57"/>
      <c r="G321" s="57"/>
      <c r="H321" s="55" t="s">
        <v>2308</v>
      </c>
      <c r="I321" s="57"/>
      <c r="J321" s="57"/>
      <c r="K321" s="57"/>
      <c r="L321" s="57"/>
      <c r="M321" s="57"/>
      <c r="N321" s="57"/>
      <c r="O321" s="57"/>
      <c r="P321" s="57"/>
      <c r="Q321" s="57"/>
      <c r="R321" s="57"/>
      <c r="S321" s="57"/>
      <c r="T321" s="57"/>
      <c r="U321" s="57"/>
      <c r="V321" s="57"/>
      <c r="W321" s="57"/>
      <c r="X321" s="57"/>
      <c r="Y321" s="57"/>
      <c r="Z321" s="57"/>
      <c r="AA321" s="57"/>
    </row>
    <row r="322" spans="1:27">
      <c r="B322" s="57"/>
      <c r="C322" s="57"/>
      <c r="D322" s="57"/>
      <c r="E322" s="57"/>
      <c r="F322" s="57"/>
      <c r="G322" s="57"/>
      <c r="H322" s="55" t="s">
        <v>2309</v>
      </c>
      <c r="I322" s="57"/>
      <c r="J322" s="57"/>
      <c r="K322" s="57"/>
      <c r="L322" s="57"/>
      <c r="M322" s="57"/>
      <c r="N322" s="57"/>
      <c r="O322" s="57"/>
      <c r="P322" s="57"/>
      <c r="Q322" s="57"/>
      <c r="R322" s="57"/>
      <c r="S322" s="57"/>
      <c r="T322" s="57"/>
      <c r="U322" s="57"/>
      <c r="V322" s="57"/>
      <c r="W322" s="57"/>
      <c r="X322" s="57"/>
      <c r="Y322" s="57"/>
      <c r="Z322" s="57"/>
      <c r="AA322" s="57"/>
    </row>
    <row r="323" spans="1:27">
      <c r="B323" s="57"/>
      <c r="C323" s="57"/>
      <c r="D323" s="57"/>
      <c r="E323" s="57"/>
      <c r="F323" s="57"/>
      <c r="G323" s="57"/>
      <c r="H323" s="55" t="s">
        <v>2310</v>
      </c>
      <c r="I323" s="57"/>
      <c r="J323" s="57"/>
      <c r="K323" s="57"/>
      <c r="L323" s="57"/>
      <c r="M323" s="57"/>
      <c r="N323" s="57"/>
      <c r="O323" s="57"/>
      <c r="P323" s="57"/>
      <c r="Q323" s="57"/>
      <c r="R323" s="57"/>
      <c r="S323" s="57"/>
      <c r="T323" s="57"/>
      <c r="U323" s="57"/>
      <c r="V323" s="57"/>
      <c r="W323" s="57"/>
      <c r="X323" s="57"/>
      <c r="Y323" s="57"/>
      <c r="Z323" s="57"/>
      <c r="AA323" s="57"/>
    </row>
    <row r="324" spans="1:27">
      <c r="B324" s="57"/>
      <c r="C324" s="57"/>
      <c r="D324" s="57"/>
      <c r="E324" s="57"/>
      <c r="F324" s="57"/>
      <c r="G324" s="57"/>
      <c r="H324" s="55" t="s">
        <v>2311</v>
      </c>
      <c r="I324" s="57"/>
      <c r="J324" s="57"/>
      <c r="K324" s="57"/>
      <c r="L324" s="57"/>
      <c r="M324" s="57"/>
      <c r="N324" s="57"/>
      <c r="O324" s="57"/>
      <c r="P324" s="57"/>
      <c r="Q324" s="57"/>
      <c r="R324" s="57"/>
      <c r="S324" s="57"/>
      <c r="T324" s="57"/>
      <c r="U324" s="57"/>
      <c r="V324" s="57"/>
      <c r="W324" s="57"/>
      <c r="X324" s="57"/>
      <c r="Y324" s="57"/>
      <c r="Z324" s="57"/>
      <c r="AA324" s="57"/>
    </row>
    <row r="325" spans="1:27">
      <c r="B325" s="57"/>
      <c r="C325" s="57"/>
      <c r="D325" s="57"/>
      <c r="E325" s="57"/>
      <c r="F325" s="57"/>
      <c r="G325" s="57"/>
      <c r="H325" s="55" t="s">
        <v>2312</v>
      </c>
      <c r="I325" s="57"/>
      <c r="J325" s="57"/>
      <c r="K325" s="57"/>
      <c r="L325" s="57"/>
      <c r="M325" s="57"/>
      <c r="N325" s="57"/>
      <c r="O325" s="57"/>
      <c r="P325" s="57"/>
      <c r="Q325" s="57"/>
      <c r="R325" s="57"/>
      <c r="S325" s="57"/>
      <c r="T325" s="57"/>
      <c r="U325" s="57"/>
      <c r="V325" s="57"/>
      <c r="W325" s="57"/>
      <c r="X325" s="57"/>
      <c r="Y325" s="57"/>
      <c r="Z325" s="57"/>
      <c r="AA325" s="57"/>
    </row>
    <row r="326" spans="1:27">
      <c r="B326" s="57"/>
      <c r="C326" s="57"/>
      <c r="D326" s="57"/>
      <c r="E326" s="57"/>
      <c r="F326" s="57"/>
      <c r="G326" s="57"/>
      <c r="H326" s="55" t="s">
        <v>2313</v>
      </c>
      <c r="I326" s="57"/>
      <c r="J326" s="57"/>
      <c r="K326" s="57"/>
      <c r="L326" s="57"/>
      <c r="M326" s="57"/>
      <c r="N326" s="57"/>
      <c r="O326" s="57"/>
      <c r="P326" s="57"/>
      <c r="Q326" s="57"/>
      <c r="R326" s="57"/>
      <c r="S326" s="57"/>
      <c r="T326" s="57"/>
      <c r="U326" s="57"/>
      <c r="V326" s="57"/>
      <c r="W326" s="57"/>
      <c r="X326" s="57"/>
      <c r="Y326" s="57"/>
      <c r="Z326" s="57"/>
      <c r="AA326" s="57"/>
    </row>
    <row r="327" spans="1:27">
      <c r="B327" s="57"/>
      <c r="C327" s="57"/>
      <c r="D327" s="57"/>
      <c r="E327" s="57"/>
      <c r="F327" s="57"/>
      <c r="G327" s="57"/>
      <c r="H327" s="56" t="s">
        <v>2314</v>
      </c>
      <c r="I327" s="57"/>
      <c r="J327" s="57"/>
      <c r="K327" s="57"/>
      <c r="L327" s="57"/>
      <c r="M327" s="57"/>
      <c r="N327" s="57"/>
      <c r="O327" s="57"/>
      <c r="P327" s="57"/>
      <c r="Q327" s="57"/>
      <c r="R327" s="57"/>
      <c r="S327" s="57"/>
      <c r="T327" s="57"/>
      <c r="U327" s="57"/>
      <c r="V327" s="57"/>
      <c r="W327" s="57"/>
      <c r="X327" s="57"/>
      <c r="Y327" s="57"/>
      <c r="Z327" s="57"/>
      <c r="AA327" s="57"/>
    </row>
    <row r="329" spans="1:27">
      <c r="A329" s="51" t="s">
        <v>2315</v>
      </c>
      <c r="B329" s="52" t="s">
        <v>2316</v>
      </c>
      <c r="C329" s="52" t="s">
        <v>2317</v>
      </c>
      <c r="D329" s="52" t="s">
        <v>2318</v>
      </c>
      <c r="E329" s="52" t="s">
        <v>1250</v>
      </c>
    </row>
    <row r="331" spans="1:27">
      <c r="A331" s="51" t="s">
        <v>2319</v>
      </c>
      <c r="B331" s="52" t="s">
        <v>2320</v>
      </c>
      <c r="C331" s="52" t="s">
        <v>2321</v>
      </c>
      <c r="D331" s="52" t="s">
        <v>2322</v>
      </c>
      <c r="E331" s="52" t="s">
        <v>2323</v>
      </c>
      <c r="F331" s="52" t="s">
        <v>2324</v>
      </c>
      <c r="G331" s="52" t="s">
        <v>2325</v>
      </c>
    </row>
    <row r="333" spans="1:27">
      <c r="A333" s="51" t="s">
        <v>1417</v>
      </c>
      <c r="B333" s="52" t="s">
        <v>1418</v>
      </c>
      <c r="C333" s="52" t="s">
        <v>1419</v>
      </c>
      <c r="D333" s="52" t="s">
        <v>1420</v>
      </c>
      <c r="E333" s="52" t="s">
        <v>1421</v>
      </c>
      <c r="F333" s="52" t="s">
        <v>1422</v>
      </c>
      <c r="G333" s="52" t="s">
        <v>1250</v>
      </c>
    </row>
    <row r="335" spans="1:27">
      <c r="A335" s="51" t="s">
        <v>1427</v>
      </c>
      <c r="B335" s="52" t="s">
        <v>1428</v>
      </c>
      <c r="C335" s="52" t="s">
        <v>1429</v>
      </c>
    </row>
    <row r="337" spans="1:13">
      <c r="A337" s="51" t="s">
        <v>1430</v>
      </c>
      <c r="B337" s="52" t="s">
        <v>1431</v>
      </c>
      <c r="C337" s="52" t="s">
        <v>1432</v>
      </c>
      <c r="D337" s="52" t="s">
        <v>1433</v>
      </c>
    </row>
    <row r="339" spans="1:13">
      <c r="A339" s="51" t="s">
        <v>2326</v>
      </c>
      <c r="B339" s="52" t="s">
        <v>2327</v>
      </c>
      <c r="C339" s="52" t="s">
        <v>2328</v>
      </c>
      <c r="D339" s="52" t="s">
        <v>2329</v>
      </c>
      <c r="E339" s="52" t="s">
        <v>2330</v>
      </c>
    </row>
    <row r="341" spans="1:13">
      <c r="A341" s="51" t="s">
        <v>2331</v>
      </c>
      <c r="B341" s="52" t="s">
        <v>2332</v>
      </c>
      <c r="C341" s="52" t="s">
        <v>2333</v>
      </c>
      <c r="D341" s="52" t="s">
        <v>2334</v>
      </c>
      <c r="E341" s="52" t="s">
        <v>2335</v>
      </c>
      <c r="F341" s="52" t="s">
        <v>2336</v>
      </c>
      <c r="G341" s="52" t="s">
        <v>2337</v>
      </c>
      <c r="H341" s="52" t="s">
        <v>905</v>
      </c>
    </row>
    <row r="343" spans="1:13">
      <c r="A343" s="51" t="s">
        <v>1434</v>
      </c>
      <c r="B343" s="52" t="s">
        <v>1434</v>
      </c>
    </row>
    <row r="345" spans="1:13">
      <c r="A345" s="51" t="s">
        <v>1436</v>
      </c>
      <c r="B345" s="52" t="s">
        <v>1437</v>
      </c>
      <c r="C345" s="52" t="s">
        <v>1438</v>
      </c>
      <c r="D345" s="52" t="s">
        <v>1439</v>
      </c>
      <c r="E345" s="52" t="s">
        <v>1440</v>
      </c>
      <c r="F345" s="52" t="s">
        <v>1441</v>
      </c>
      <c r="G345" s="52" t="s">
        <v>1250</v>
      </c>
    </row>
    <row r="347" spans="1:13">
      <c r="A347" s="51" t="s">
        <v>1442</v>
      </c>
      <c r="B347" s="52" t="s">
        <v>1443</v>
      </c>
      <c r="C347" s="52" t="s">
        <v>1444</v>
      </c>
      <c r="D347" s="52" t="s">
        <v>2338</v>
      </c>
      <c r="E347" s="52" t="s">
        <v>2339</v>
      </c>
      <c r="F347" s="52" t="s">
        <v>1447</v>
      </c>
    </row>
    <row r="349" spans="1:13">
      <c r="A349" s="51" t="s">
        <v>1448</v>
      </c>
      <c r="B349" s="52" t="s">
        <v>1449</v>
      </c>
      <c r="C349" s="52" t="s">
        <v>1450</v>
      </c>
    </row>
    <row r="351" spans="1:13">
      <c r="A351" s="51" t="s">
        <v>1451</v>
      </c>
      <c r="B351" s="52" t="s">
        <v>1452</v>
      </c>
      <c r="C351" s="52" t="s">
        <v>1453</v>
      </c>
      <c r="D351" s="52" t="s">
        <v>1454</v>
      </c>
      <c r="E351" s="52" t="s">
        <v>1455</v>
      </c>
      <c r="F351" s="52" t="s">
        <v>1456</v>
      </c>
      <c r="G351" s="52" t="s">
        <v>1457</v>
      </c>
      <c r="H351" s="52" t="s">
        <v>1458</v>
      </c>
      <c r="I351" s="52" t="s">
        <v>1459</v>
      </c>
      <c r="J351" s="52" t="s">
        <v>1460</v>
      </c>
      <c r="K351" s="52" t="s">
        <v>1461</v>
      </c>
      <c r="L351" s="52" t="s">
        <v>1462</v>
      </c>
      <c r="M351" s="52" t="s">
        <v>1463</v>
      </c>
    </row>
    <row r="353" spans="1:5">
      <c r="A353" s="51" t="s">
        <v>2315</v>
      </c>
      <c r="B353" s="52" t="s">
        <v>2340</v>
      </c>
      <c r="C353" s="52" t="s">
        <v>2317</v>
      </c>
      <c r="D353" s="52" t="s">
        <v>2318</v>
      </c>
      <c r="E353" s="52" t="s">
        <v>1250</v>
      </c>
    </row>
    <row r="355" spans="1:5">
      <c r="A355" s="51" t="s">
        <v>2341</v>
      </c>
      <c r="B355" s="52" t="s">
        <v>2342</v>
      </c>
      <c r="C355" s="52" t="s">
        <v>2343</v>
      </c>
      <c r="D355" s="52" t="s">
        <v>2344</v>
      </c>
    </row>
    <row r="357" spans="1:5">
      <c r="A357" s="51" t="s">
        <v>2345</v>
      </c>
      <c r="B357" s="52" t="s">
        <v>2346</v>
      </c>
      <c r="C357" s="52" t="s">
        <v>2347</v>
      </c>
      <c r="D357" s="52" t="s">
        <v>2348</v>
      </c>
      <c r="E357" s="52" t="s">
        <v>1250</v>
      </c>
    </row>
    <row r="359" spans="1:5">
      <c r="A359" s="51" t="s">
        <v>2349</v>
      </c>
    </row>
    <row r="361" spans="1:5">
      <c r="A361" s="51" t="s">
        <v>2350</v>
      </c>
    </row>
  </sheetData>
  <sheetProtection algorithmName="SHA-512" hashValue="YRsL2p2eY14aRj8ZvBhCARBQbr492GHJU32CnDset+sGJFrbswejItdKGDV5LdLW4Fg01D6keLL8wuMcd/S12Q==" saltValue="EmobsTX55aVxEwfnEzrDLg==" spinCount="100000" sheet="1" objects="1" scenarios="1"/>
  <phoneticPr fontId="14"/>
  <pageMargins left="0.7" right="0.7" top="0.75" bottom="0.75" header="0.3" footer="0.3"/>
  <pageSetup paperSize="9" orientation="portrait" r:id="rId1"/>
  <tableParts count="2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B3:H12"/>
  <sheetViews>
    <sheetView workbookViewId="0">
      <selection activeCell="C14" sqref="C14"/>
    </sheetView>
  </sheetViews>
  <sheetFormatPr defaultRowHeight="18"/>
  <cols>
    <col min="3" max="3" width="13.8984375" bestFit="1" customWidth="1"/>
  </cols>
  <sheetData>
    <row r="3" spans="2:8">
      <c r="C3" s="139"/>
    </row>
    <row r="4" spans="2:8">
      <c r="C4" s="139"/>
    </row>
    <row r="5" spans="2:8">
      <c r="C5" s="139"/>
    </row>
    <row r="6" spans="2:8">
      <c r="C6" s="139"/>
    </row>
    <row r="8" spans="2:8">
      <c r="C8" t="s">
        <v>3631</v>
      </c>
    </row>
    <row r="9" spans="2:8">
      <c r="B9" t="s">
        <v>3632</v>
      </c>
      <c r="C9" t="s">
        <v>3634</v>
      </c>
      <c r="H9" t="s">
        <v>3635</v>
      </c>
    </row>
    <row r="10" spans="2:8">
      <c r="C10" t="s">
        <v>3636</v>
      </c>
    </row>
    <row r="12" spans="2:8">
      <c r="B12" t="s">
        <v>3633</v>
      </c>
      <c r="C12" t="s">
        <v>3638</v>
      </c>
    </row>
  </sheetData>
  <phoneticPr fontId="14"/>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rgb="FF0070C0"/>
  </sheetPr>
  <dimension ref="A1:M103"/>
  <sheetViews>
    <sheetView showGridLines="0" view="pageBreakPreview" topLeftCell="A16" zoomScale="80" zoomScaleNormal="100" zoomScaleSheetLayoutView="80" workbookViewId="0">
      <selection activeCell="D60" sqref="D60"/>
    </sheetView>
  </sheetViews>
  <sheetFormatPr defaultColWidth="9" defaultRowHeight="16.2"/>
  <cols>
    <col min="1" max="6" width="7.3984375" style="148" customWidth="1"/>
    <col min="7" max="7" width="1" style="148" customWidth="1"/>
    <col min="8" max="13" width="7.3984375" style="148" customWidth="1"/>
    <col min="14" max="16384" width="9" style="148"/>
  </cols>
  <sheetData>
    <row r="1" spans="1:13" ht="22.5" customHeight="1">
      <c r="A1" s="422" t="s">
        <v>3685</v>
      </c>
      <c r="B1" s="422"/>
      <c r="C1" s="422"/>
      <c r="D1" s="422"/>
      <c r="E1" s="422"/>
      <c r="F1" s="422"/>
      <c r="G1" s="422"/>
      <c r="H1" s="422"/>
      <c r="I1" s="422"/>
      <c r="J1" s="422"/>
      <c r="K1" s="422"/>
      <c r="L1" s="422"/>
      <c r="M1" s="422"/>
    </row>
    <row r="2" spans="1:13" ht="5.25" customHeight="1">
      <c r="A2" s="175"/>
      <c r="B2" s="175"/>
      <c r="C2" s="175"/>
      <c r="D2" s="175"/>
      <c r="E2" s="175"/>
      <c r="F2" s="175"/>
      <c r="G2" s="175"/>
      <c r="H2" s="175"/>
      <c r="I2" s="175"/>
      <c r="J2" s="175"/>
      <c r="K2" s="175"/>
      <c r="L2" s="175"/>
      <c r="M2" s="175"/>
    </row>
    <row r="3" spans="1:13" ht="16.8" thickBot="1">
      <c r="I3" s="423" t="s">
        <v>3686</v>
      </c>
      <c r="J3" s="423"/>
      <c r="K3" s="424" t="str">
        <f>IF('[3]１．担当医師情報'!B6="","【入力がありません！】",'[3]１．担当医師情報'!B6)</f>
        <v>【入力がありません！】</v>
      </c>
      <c r="L3" s="424"/>
      <c r="M3" s="424"/>
    </row>
    <row r="4" spans="1:13" s="176" customFormat="1" ht="22.5" customHeight="1" thickBot="1">
      <c r="A4" s="425" t="s">
        <v>3687</v>
      </c>
      <c r="B4" s="357"/>
      <c r="C4" s="357"/>
      <c r="D4" s="357"/>
      <c r="E4" s="357"/>
      <c r="F4" s="357"/>
      <c r="G4" s="357"/>
      <c r="H4" s="357"/>
      <c r="I4" s="357"/>
      <c r="J4" s="357"/>
      <c r="K4" s="357"/>
      <c r="L4" s="357"/>
      <c r="M4" s="426"/>
    </row>
    <row r="5" spans="1:13" ht="22.5" customHeight="1">
      <c r="A5" s="177" t="s">
        <v>3688</v>
      </c>
      <c r="B5" s="173"/>
      <c r="C5" s="427" t="str">
        <f>IF('[3]１．担当医師情報'!B2="","【入力がありません！】",'[3]１．担当医師情報'!B2)</f>
        <v>【入力がありません！】</v>
      </c>
      <c r="D5" s="428"/>
      <c r="E5" s="428"/>
      <c r="F5" s="428"/>
      <c r="G5" s="344" t="s">
        <v>3689</v>
      </c>
      <c r="H5" s="345"/>
      <c r="I5" s="346"/>
      <c r="J5" s="429" t="str">
        <f>IF('[3]１．担当医師情報'!B3="","【入力がありません！】",'[3]１．担当医師情報'!B3)</f>
        <v>【入力がありません！】</v>
      </c>
      <c r="K5" s="429"/>
      <c r="L5" s="429"/>
      <c r="M5" s="430"/>
    </row>
    <row r="6" spans="1:13" ht="22.5" customHeight="1">
      <c r="A6" s="379" t="s">
        <v>3690</v>
      </c>
      <c r="B6" s="380"/>
      <c r="C6" s="435" t="str">
        <f>IF('[3]１．担当医師情報'!B4="","【入力がありません！】",'[3]１．担当医師情報'!B4)</f>
        <v>【入力がありません！】</v>
      </c>
      <c r="D6" s="436"/>
      <c r="E6" s="436"/>
      <c r="F6" s="436"/>
      <c r="G6" s="379" t="s">
        <v>3691</v>
      </c>
      <c r="H6" s="437"/>
      <c r="I6" s="380"/>
      <c r="J6" s="436" t="str">
        <f>IF('[3]１．担当医師情報'!B5="","【入力がありません！】",'[3]１．担当医師情報'!B5)</f>
        <v>【入力がありません！】</v>
      </c>
      <c r="K6" s="436"/>
      <c r="L6" s="436"/>
      <c r="M6" s="438"/>
    </row>
    <row r="7" spans="1:13" ht="4.5" customHeight="1" thickBot="1">
      <c r="B7" s="149"/>
    </row>
    <row r="8" spans="1:13" s="176" customFormat="1" ht="18.75" customHeight="1" thickBot="1">
      <c r="A8" s="406" t="s">
        <v>3692</v>
      </c>
      <c r="B8" s="320"/>
      <c r="C8" s="320"/>
      <c r="D8" s="320"/>
      <c r="E8" s="320"/>
      <c r="F8" s="320"/>
      <c r="G8" s="320"/>
      <c r="H8" s="320"/>
      <c r="I8" s="320"/>
      <c r="J8" s="320"/>
      <c r="K8" s="320"/>
      <c r="L8" s="320"/>
      <c r="M8" s="321"/>
    </row>
    <row r="9" spans="1:13" ht="18.75" customHeight="1">
      <c r="A9" s="439" t="s">
        <v>3693</v>
      </c>
      <c r="B9" s="440"/>
      <c r="C9" s="441" t="str">
        <f>IF('[3]２．患者基本情報'!B3="","【入力がありません！】",'[3]２．患者基本情報'!B3)</f>
        <v>【入力がありません！】</v>
      </c>
      <c r="D9" s="442"/>
      <c r="E9" s="442"/>
      <c r="F9" s="443"/>
      <c r="G9" s="439" t="s">
        <v>3694</v>
      </c>
      <c r="H9" s="444"/>
      <c r="I9" s="445"/>
      <c r="J9" s="441" t="str">
        <f>IF('[3]２．患者基本情報'!B4="","【入力がありません！】",'[3]２．患者基本情報'!B4)</f>
        <v>【入力がありません！】</v>
      </c>
      <c r="K9" s="442"/>
      <c r="L9" s="442"/>
      <c r="M9" s="443"/>
    </row>
    <row r="10" spans="1:13" ht="18.75" customHeight="1">
      <c r="A10" s="150" t="s">
        <v>875</v>
      </c>
      <c r="B10" s="155" t="str">
        <f>IF('[3]２．患者基本情報'!B5="","【入力がありません！】",'[3]２．患者基本情報'!B5)</f>
        <v>【入力がありません！】</v>
      </c>
      <c r="C10" s="151" t="s">
        <v>3695</v>
      </c>
      <c r="D10" s="431" t="str">
        <f>IF('[3]２．患者基本情報'!B6="","【入力がありません！】",'[3]２．患者基本情報'!B6)</f>
        <v>【入力がありません！】</v>
      </c>
      <c r="E10" s="432"/>
      <c r="F10" s="433"/>
      <c r="G10" s="310" t="s">
        <v>878</v>
      </c>
      <c r="H10" s="312"/>
      <c r="I10" s="163" t="str">
        <f>IF('[3]２．患者基本情報'!B7="","【入力がありません！】",'[3]２．患者基本情報'!B7)</f>
        <v>【入力がありません！】</v>
      </c>
      <c r="J10" s="152" t="s">
        <v>880</v>
      </c>
      <c r="K10" s="313" t="str">
        <f>IF('[3]２．患者基本情報'!B8="","【入力がありません！】",'[3]２．患者基本情報'!B8)</f>
        <v>【入力がありません！】</v>
      </c>
      <c r="L10" s="314"/>
      <c r="M10" s="315"/>
    </row>
    <row r="11" spans="1:13" ht="18.75" customHeight="1">
      <c r="A11" s="434" t="s">
        <v>3696</v>
      </c>
      <c r="B11" s="434"/>
      <c r="C11" s="313" t="str">
        <f>IF(AND(K10="あり（次に移植部位を英語でご記入ください）",'[3]２．患者基本情報'!B9=""),"患者基本情報のシートに移植歴（ありの場合具体的に英語で）を記入してください",IF('[3]２．患者基本情報'!B9="","－",'[3]２．患者基本情報'!B9))</f>
        <v>－</v>
      </c>
      <c r="D11" s="314"/>
      <c r="E11" s="314"/>
      <c r="F11" s="314"/>
      <c r="G11" s="314"/>
      <c r="H11" s="314"/>
      <c r="I11" s="314"/>
      <c r="J11" s="314"/>
      <c r="K11" s="314"/>
      <c r="L11" s="314"/>
      <c r="M11" s="315"/>
    </row>
    <row r="12" spans="1:13" ht="18.75" customHeight="1">
      <c r="A12" s="434" t="s">
        <v>3697</v>
      </c>
      <c r="B12" s="434"/>
      <c r="C12" s="434"/>
      <c r="D12" s="313" t="str">
        <f>IF('[3]２．患者基本情報'!B10="","【入力がありません！】",'[3]２．患者基本情報'!B10)</f>
        <v>【入力がありません！】</v>
      </c>
      <c r="E12" s="315"/>
      <c r="F12" s="153"/>
      <c r="G12" s="153"/>
      <c r="H12" s="153"/>
      <c r="I12" s="153"/>
      <c r="J12" s="153"/>
      <c r="K12" s="153"/>
      <c r="L12" s="153"/>
      <c r="M12" s="154"/>
    </row>
    <row r="13" spans="1:13" ht="45" customHeight="1">
      <c r="A13" s="379" t="s">
        <v>3698</v>
      </c>
      <c r="B13" s="437"/>
      <c r="C13" s="380"/>
      <c r="D13" s="446" t="str">
        <f>IF(AND(D12="あり（次に詳細を記載してください）",'[3]２．患者基本情報'!B11=""),"患者基本情報のシートにがん遺伝子検査の結果を記入してください",IF('[3]２．患者基本情報'!B11="","－",'[3]２．患者基本情報'!B11))</f>
        <v>－</v>
      </c>
      <c r="E13" s="447"/>
      <c r="F13" s="447"/>
      <c r="G13" s="447"/>
      <c r="H13" s="447"/>
      <c r="I13" s="447"/>
      <c r="J13" s="447"/>
      <c r="K13" s="447"/>
      <c r="L13" s="447"/>
      <c r="M13" s="448"/>
    </row>
    <row r="14" spans="1:13" ht="15.75" customHeight="1">
      <c r="A14" s="434" t="s">
        <v>3699</v>
      </c>
      <c r="B14" s="434"/>
      <c r="C14" s="313" t="str">
        <f>IF('[3]２．患者基本情報'!B13="","【入力がありません！】",'[3]２．患者基本情報'!B13)</f>
        <v>肺(Lung)</v>
      </c>
      <c r="D14" s="314"/>
      <c r="E14" s="314"/>
      <c r="F14" s="315"/>
      <c r="G14" s="310" t="s">
        <v>3700</v>
      </c>
      <c r="H14" s="312"/>
      <c r="I14" s="449" t="str">
        <f>IF(AND(C14="その他(Other)",'[3]２．患者基本情報'!B20=""),"患者基本情報のシートにがん種区分（その他の場合具体的に）を記入してください",IF('[3]２．患者基本情報'!B20="","－",'[3]２．患者基本情報'!B20))</f>
        <v>－</v>
      </c>
      <c r="J14" s="449"/>
      <c r="K14" s="449"/>
      <c r="L14" s="449"/>
      <c r="M14" s="449"/>
    </row>
    <row r="15" spans="1:13" ht="15.75" customHeight="1">
      <c r="A15" s="434" t="s">
        <v>3701</v>
      </c>
      <c r="B15" s="434"/>
      <c r="C15" s="313" t="str">
        <f>IF('[3]２．患者基本情報'!B14="","－",'[3]２．患者基本情報'!B14)</f>
        <v>－</v>
      </c>
      <c r="D15" s="314"/>
      <c r="E15" s="314"/>
      <c r="F15" s="315"/>
      <c r="G15" s="310" t="s">
        <v>3702</v>
      </c>
      <c r="H15" s="311"/>
      <c r="I15" s="312"/>
      <c r="J15" s="313" t="str">
        <f>IF('[3]２．患者基本情報'!B17="","－",'[3]２．患者基本情報'!B17)</f>
        <v>－</v>
      </c>
      <c r="K15" s="314"/>
      <c r="L15" s="314"/>
      <c r="M15" s="315"/>
    </row>
    <row r="16" spans="1:13" ht="15.75" customHeight="1">
      <c r="A16" s="434" t="s">
        <v>3703</v>
      </c>
      <c r="B16" s="434"/>
      <c r="C16" s="313" t="str">
        <f>IF('[3]２．患者基本情報'!B15="","－",'[3]２．患者基本情報'!B15)</f>
        <v>－</v>
      </c>
      <c r="D16" s="314"/>
      <c r="E16" s="314"/>
      <c r="F16" s="315"/>
      <c r="G16" s="310" t="s">
        <v>3704</v>
      </c>
      <c r="H16" s="311"/>
      <c r="I16" s="312"/>
      <c r="J16" s="313" t="str">
        <f>IF('[3]２．患者基本情報'!B18="","－",'[3]２．患者基本情報'!B18)</f>
        <v>－</v>
      </c>
      <c r="K16" s="314"/>
      <c r="L16" s="314"/>
      <c r="M16" s="315"/>
    </row>
    <row r="17" spans="1:13" ht="15.75" customHeight="1">
      <c r="A17" s="434" t="s">
        <v>3705</v>
      </c>
      <c r="B17" s="434"/>
      <c r="C17" s="313" t="str">
        <f>IF('[3]２．患者基本情報'!B16="","－",'[3]２．患者基本情報'!B16)</f>
        <v>－</v>
      </c>
      <c r="D17" s="314"/>
      <c r="E17" s="314"/>
      <c r="F17" s="315"/>
      <c r="G17" s="310" t="s">
        <v>3706</v>
      </c>
      <c r="H17" s="311"/>
      <c r="I17" s="312"/>
      <c r="J17" s="313" t="str">
        <f>IF('[3]２．患者基本情報'!B19="","－",'[3]２．患者基本情報'!B19)</f>
        <v>－</v>
      </c>
      <c r="K17" s="314"/>
      <c r="L17" s="314"/>
      <c r="M17" s="315"/>
    </row>
    <row r="18" spans="1:13" ht="18.75" customHeight="1">
      <c r="A18" s="310" t="s">
        <v>890</v>
      </c>
      <c r="B18" s="312"/>
      <c r="C18" s="313" t="str">
        <f>IF('[3]２．患者基本情報'!B21="","【入力がありません！】",'[3]２．患者基本情報'!B21)</f>
        <v>【入力がありません！】</v>
      </c>
      <c r="D18" s="314"/>
      <c r="E18" s="314"/>
      <c r="F18" s="314"/>
      <c r="G18" s="315"/>
      <c r="H18" s="310" t="s">
        <v>891</v>
      </c>
      <c r="I18" s="312"/>
      <c r="J18" s="449" t="str">
        <f>IF('[3]２．患者基本情報'!B22="","【入力がありません！】",'[3]２．患者基本情報'!B22)</f>
        <v>【入力がありません！】</v>
      </c>
      <c r="K18" s="449"/>
      <c r="L18" s="449"/>
      <c r="M18" s="449"/>
    </row>
    <row r="19" spans="1:13" ht="18.75" customHeight="1">
      <c r="A19" s="434" t="s">
        <v>3707</v>
      </c>
      <c r="B19" s="434"/>
      <c r="C19" s="434"/>
      <c r="D19" s="434" t="str">
        <f>IF(AND(C18="その他",'[3]２．患者基本情報'!B23=""),"診断名（第１選択肢がその他の場合）を記入してください",IF('[3]２．患者基本情報'!B23="","－",'[3]２．患者基本情報'!B23))</f>
        <v>－</v>
      </c>
      <c r="E19" s="434"/>
      <c r="F19" s="434"/>
      <c r="G19" s="434"/>
      <c r="H19" s="434"/>
      <c r="I19" s="434"/>
      <c r="J19" s="434"/>
      <c r="K19" s="434"/>
      <c r="L19" s="434"/>
      <c r="M19" s="434"/>
    </row>
    <row r="20" spans="1:13" ht="18.75" customHeight="1">
      <c r="A20" s="434" t="s">
        <v>893</v>
      </c>
      <c r="B20" s="434"/>
      <c r="C20" s="449" t="str">
        <f>IF('[3]２．患者基本情報'!B24="","【入力がありません！】",'[3]２．患者基本情報'!B24)</f>
        <v>【入力がありません！】</v>
      </c>
      <c r="D20" s="449"/>
      <c r="E20" s="449"/>
      <c r="F20" s="149"/>
      <c r="G20" s="149"/>
      <c r="H20" s="149"/>
      <c r="I20" s="149"/>
      <c r="J20" s="149"/>
      <c r="K20" s="149"/>
      <c r="L20" s="149"/>
      <c r="M20" s="149"/>
    </row>
    <row r="21" spans="1:13" ht="3.75" customHeight="1" thickBot="1">
      <c r="B21" s="149"/>
    </row>
    <row r="22" spans="1:13" s="176" customFormat="1" ht="18.75" customHeight="1" thickBot="1">
      <c r="A22" s="406" t="s">
        <v>3708</v>
      </c>
      <c r="B22" s="320"/>
      <c r="C22" s="320"/>
      <c r="D22" s="320"/>
      <c r="E22" s="320"/>
      <c r="F22" s="320"/>
      <c r="G22" s="320"/>
      <c r="H22" s="320"/>
      <c r="I22" s="320"/>
      <c r="J22" s="320"/>
      <c r="K22" s="320"/>
      <c r="L22" s="320"/>
      <c r="M22" s="321"/>
    </row>
    <row r="23" spans="1:13" ht="18.75" customHeight="1">
      <c r="A23" s="450" t="s">
        <v>2353</v>
      </c>
      <c r="B23" s="450"/>
      <c r="C23" s="450"/>
      <c r="D23" s="451" t="str">
        <f>IF('[3]４．検体情報'!B3="","【入力がありません！】",'[3]４．検体情報'!B3)</f>
        <v>【入力がありません！】</v>
      </c>
      <c r="E23" s="451"/>
      <c r="F23" s="451"/>
      <c r="G23" s="451"/>
      <c r="H23" s="156"/>
    </row>
    <row r="24" spans="1:13" ht="3.75" customHeight="1" thickBot="1">
      <c r="B24" s="149"/>
    </row>
    <row r="25" spans="1:13" s="176" customFormat="1" ht="18.75" customHeight="1" thickBot="1">
      <c r="A25" s="453" t="s">
        <v>3709</v>
      </c>
      <c r="B25" s="361"/>
      <c r="C25" s="361"/>
      <c r="D25" s="361"/>
      <c r="E25" s="361"/>
      <c r="F25" s="361"/>
      <c r="G25" s="361"/>
      <c r="H25" s="361"/>
      <c r="I25" s="361"/>
      <c r="J25" s="361"/>
      <c r="K25" s="361"/>
      <c r="L25" s="361"/>
      <c r="M25" s="362"/>
    </row>
    <row r="26" spans="1:13" ht="17.25" customHeight="1">
      <c r="A26" s="450" t="s">
        <v>3710</v>
      </c>
      <c r="B26" s="450"/>
      <c r="C26" s="454" t="str">
        <f>IF('[3]５．患者背景情報'!B2="","【入力がありません！】",'[3]５．患者背景情報'!B2)</f>
        <v>【入力がありません！】</v>
      </c>
      <c r="D26" s="454"/>
      <c r="E26" s="454"/>
      <c r="F26" s="454"/>
      <c r="G26" s="454"/>
      <c r="H26" s="454"/>
      <c r="I26" s="454"/>
      <c r="J26" s="455" t="s">
        <v>3711</v>
      </c>
      <c r="K26" s="455"/>
      <c r="L26" s="365" t="str">
        <f>IF('[3]５．患者背景情報'!B3="","【入力がありません！】",'[3]５．患者背景情報'!B3)</f>
        <v>【入力がありません！】</v>
      </c>
      <c r="M26" s="366"/>
    </row>
    <row r="27" spans="1:13" ht="17.25" customHeight="1">
      <c r="A27" s="452" t="s">
        <v>2361</v>
      </c>
      <c r="B27" s="452"/>
      <c r="C27" s="316" t="str">
        <f>IF('[3]５．患者背景情報'!C4="","【入力がありません！】",'[3]５．患者背景情報'!C4)</f>
        <v>【入力がありません！】</v>
      </c>
      <c r="D27" s="318"/>
      <c r="E27" s="157" t="str">
        <f>IF(AND(C27="あり",'[3]５．患者背景情報'!C5=""),"喫煙年数を記入してください",IF('[3]５．患者背景情報'!C5="","－",'[3]５．患者背景情報'!C5))</f>
        <v>－</v>
      </c>
      <c r="F27" s="158" t="s">
        <v>3712</v>
      </c>
      <c r="G27" s="456" t="str">
        <f>IF(AND(C27="あり",'[3]５．患者背景情報'!C6=""),"喫煙本数を記入してください",IF('[3]５．患者背景情報'!C6="","－",'[3]５．患者背景情報'!C6))</f>
        <v>－</v>
      </c>
      <c r="H27" s="457"/>
      <c r="I27" s="158" t="s">
        <v>3713</v>
      </c>
      <c r="J27" s="434" t="s">
        <v>3714</v>
      </c>
      <c r="K27" s="434"/>
      <c r="L27" s="313" t="str">
        <f>IF('[3]５．患者背景情報'!C7="","【入力がありません！】",'[3]５．患者背景情報'!C7)</f>
        <v>【入力がありません！】</v>
      </c>
      <c r="M27" s="315"/>
    </row>
    <row r="28" spans="1:13" ht="17.25" customHeight="1">
      <c r="A28" s="452" t="s">
        <v>2366</v>
      </c>
      <c r="B28" s="452"/>
      <c r="C28" s="313" t="str">
        <f>IF('[3]５．患者背景情報'!C8="","【入力がありません！】",'[3]５．患者背景情報'!C8)</f>
        <v>【入力がありません！】</v>
      </c>
      <c r="D28" s="315"/>
      <c r="E28" s="159"/>
      <c r="F28" s="159"/>
      <c r="G28" s="159"/>
      <c r="H28" s="159"/>
      <c r="I28" s="159"/>
      <c r="J28" s="160"/>
      <c r="K28" s="160"/>
      <c r="L28" s="160"/>
      <c r="M28" s="160"/>
    </row>
    <row r="29" spans="1:13" ht="17.25" customHeight="1">
      <c r="A29" s="434" t="s">
        <v>3715</v>
      </c>
      <c r="B29" s="434"/>
      <c r="C29" s="449" t="str">
        <f>IF('[3]５．患者背景情報'!C9="","【入力がありません！】",'[3]５．患者背景情報'!C9)</f>
        <v>【入力がありません！】</v>
      </c>
      <c r="D29" s="449"/>
      <c r="E29" s="310" t="s">
        <v>3716</v>
      </c>
      <c r="F29" s="312"/>
      <c r="G29" s="449" t="str">
        <f>IF('[3]５．患者背景情報'!C20="","【入力がありません！】",'[3]５．患者背景情報'!C20)</f>
        <v>【入力がありません！】</v>
      </c>
      <c r="H29" s="449"/>
      <c r="I29" s="449"/>
      <c r="J29" s="434" t="s">
        <v>3717</v>
      </c>
      <c r="K29" s="434"/>
      <c r="L29" s="449" t="str">
        <f>IF(AND(G29="あり",'[3]５．患者背景情報'!C21=""),"活動性を入力してください",IF('[3]５．患者背景情報'!C21="","－",'[3]５．患者背景情報'!C21))</f>
        <v>－</v>
      </c>
      <c r="M29" s="449"/>
    </row>
    <row r="30" spans="1:13" ht="15" customHeight="1">
      <c r="A30" s="158" t="s">
        <v>3718</v>
      </c>
      <c r="B30" s="449" t="str">
        <f>IF(AND(C29="あり",'[3]５．患者背景情報'!C11=""),"部位を入力してください",IF('[3]５．患者背景情報'!C11="","－",'[3]５．患者背景情報'!C11))</f>
        <v>－</v>
      </c>
      <c r="C30" s="449"/>
      <c r="D30" s="158" t="s">
        <v>3719</v>
      </c>
      <c r="E30" s="313" t="str">
        <f>IF('[3]５．患者背景情報'!D11="","－",'[3]５．患者背景情報'!D11)</f>
        <v>－</v>
      </c>
      <c r="F30" s="315"/>
      <c r="G30" s="152"/>
      <c r="H30" s="161" t="s">
        <v>3720</v>
      </c>
      <c r="I30" s="449" t="str">
        <f>IF('[3]５．患者背景情報'!E11="","－",'[3]５．患者背景情報'!E11)</f>
        <v>－</v>
      </c>
      <c r="J30" s="449"/>
      <c r="K30" s="158" t="s">
        <v>3721</v>
      </c>
      <c r="L30" s="449" t="str">
        <f>IF('[3]５．患者背景情報'!F11="","－",'[3]５．患者背景情報'!F11)</f>
        <v>－</v>
      </c>
      <c r="M30" s="449"/>
    </row>
    <row r="31" spans="1:13" ht="15" customHeight="1">
      <c r="A31" s="158" t="s">
        <v>3722</v>
      </c>
      <c r="B31" s="449" t="str">
        <f>IF(AND(C30="あり",'[3]５．患者背景情報'!C12=""),"部位を入力してください",IF('[3]５．患者背景情報'!C12="","－",'[3]５．患者背景情報'!C12))</f>
        <v>－</v>
      </c>
      <c r="C31" s="449"/>
      <c r="D31" s="158" t="s">
        <v>3722</v>
      </c>
      <c r="E31" s="449" t="str">
        <f>IF(AND(D30="あり",'[3]５．患者背景情報'!D12=""),"部位を入力してください",IF('[3]５．患者背景情報'!D12="","－",'[3]５．患者背景情報'!D12))</f>
        <v>－</v>
      </c>
      <c r="F31" s="449"/>
      <c r="G31" s="162"/>
      <c r="H31" s="158" t="s">
        <v>3722</v>
      </c>
      <c r="I31" s="449" t="str">
        <f>IF(AND(E30="あり",'[3]５．患者背景情報'!E12=""),"部位を入力してください",IF('[3]５．患者背景情報'!E12="","－",'[3]５．患者背景情報'!E12))</f>
        <v>－</v>
      </c>
      <c r="J31" s="449"/>
      <c r="K31" s="158" t="s">
        <v>3722</v>
      </c>
      <c r="L31" s="449" t="str">
        <f>IF(AND(F30="あり",'[3]５．患者背景情報'!F12=""),"部位を入力してください",IF('[3]５．患者背景情報'!F12="","－",'[3]５．患者背景情報'!F12))</f>
        <v>－</v>
      </c>
      <c r="M31" s="449"/>
    </row>
    <row r="32" spans="1:13" ht="15" customHeight="1">
      <c r="A32" s="158" t="s">
        <v>3723</v>
      </c>
      <c r="B32" s="449" t="str">
        <f>IF(AND(C31="あり",'[3]５．患者背景情報'!C13=""),"部位を入力してください",IF('[3]５．患者背景情報'!C13="","－",'[3]５．患者背景情報'!C13))</f>
        <v>－</v>
      </c>
      <c r="C32" s="449"/>
      <c r="D32" s="158" t="s">
        <v>3723</v>
      </c>
      <c r="E32" s="449" t="str">
        <f>IF(AND(D31="あり",'[3]５．患者背景情報'!D13=""),"部位を入力してください",IF('[3]５．患者背景情報'!D13="","－",'[3]５．患者背景情報'!D13))</f>
        <v>－</v>
      </c>
      <c r="F32" s="449"/>
      <c r="G32" s="162"/>
      <c r="H32" s="158" t="s">
        <v>3723</v>
      </c>
      <c r="I32" s="449" t="str">
        <f>IF(AND(E31="あり",'[3]５．患者背景情報'!E13=""),"部位を入力してください",IF('[3]５．患者背景情報'!E13="","－",'[3]５．患者背景情報'!E13))</f>
        <v>－</v>
      </c>
      <c r="J32" s="449"/>
      <c r="K32" s="158" t="s">
        <v>3723</v>
      </c>
      <c r="L32" s="449" t="str">
        <f>IF(AND(F31="あり",'[3]５．患者背景情報'!F13=""),"部位を入力してください",IF('[3]５．患者背景情報'!F13="","－",'[3]５．患者背景情報'!F13))</f>
        <v>－</v>
      </c>
      <c r="M32" s="449"/>
    </row>
    <row r="33" spans="1:13" ht="15" customHeight="1">
      <c r="A33" s="158" t="s">
        <v>3724</v>
      </c>
      <c r="B33" s="449" t="str">
        <f>IF(AND(C32="あり",'[3]５．患者背景情報'!C14=""),"部位を入力してください",IF('[3]５．患者背景情報'!C14="","－",'[3]５．患者背景情報'!C14))</f>
        <v>－</v>
      </c>
      <c r="C33" s="449"/>
      <c r="D33" s="158" t="s">
        <v>3724</v>
      </c>
      <c r="E33" s="449" t="str">
        <f>IF(AND(D32="あり",'[3]５．患者背景情報'!D14=""),"部位を入力してください",IF('[3]５．患者背景情報'!D14="","－",'[3]５．患者背景情報'!D14))</f>
        <v>－</v>
      </c>
      <c r="F33" s="449"/>
      <c r="G33" s="162"/>
      <c r="H33" s="158" t="s">
        <v>3724</v>
      </c>
      <c r="I33" s="449" t="str">
        <f>IF(AND(E32="あり",'[3]５．患者背景情報'!E14=""),"部位を入力してください",IF('[3]５．患者背景情報'!E14="","－",'[3]５．患者背景情報'!E14))</f>
        <v>－</v>
      </c>
      <c r="J33" s="449"/>
      <c r="K33" s="158" t="s">
        <v>3724</v>
      </c>
      <c r="L33" s="449" t="str">
        <f>IF(AND(F32="あり",'[3]５．患者背景情報'!F14=""),"部位を入力してください",IF('[3]５．患者背景情報'!F14="","－",'[3]５．患者背景情報'!F14))</f>
        <v>－</v>
      </c>
      <c r="M33" s="449"/>
    </row>
    <row r="34" spans="1:13" ht="15" customHeight="1">
      <c r="A34" s="158" t="s">
        <v>3725</v>
      </c>
      <c r="B34" s="449" t="str">
        <f>IF(AND(C33="あり",'[3]５．患者背景情報'!C15=""),"部位を入力してください",IF('[3]５．患者背景情報'!C15="","－",'[3]５．患者背景情報'!C15))</f>
        <v>－</v>
      </c>
      <c r="C34" s="449"/>
      <c r="D34" s="158" t="s">
        <v>3725</v>
      </c>
      <c r="E34" s="449" t="str">
        <f>IF(AND(D33="あり",'[3]５．患者背景情報'!D15=""),"部位を入力してください",IF('[3]５．患者背景情報'!D15="","－",'[3]５．患者背景情報'!D15))</f>
        <v>－</v>
      </c>
      <c r="F34" s="449"/>
      <c r="G34" s="162"/>
      <c r="H34" s="158" t="s">
        <v>3725</v>
      </c>
      <c r="I34" s="449" t="str">
        <f>IF(AND(E33="あり",'[3]５．患者背景情報'!E15=""),"部位を入力してください",IF('[3]５．患者背景情報'!E15="","－",'[3]５．患者背景情報'!E15))</f>
        <v>－</v>
      </c>
      <c r="J34" s="449"/>
      <c r="K34" s="158" t="s">
        <v>3725</v>
      </c>
      <c r="L34" s="449" t="str">
        <f>IF(AND(F33="あり",'[3]５．患者背景情報'!F15=""),"部位を入力してください",IF('[3]５．患者背景情報'!F15="","－",'[3]５．患者背景情報'!F15))</f>
        <v>－</v>
      </c>
      <c r="M34" s="449"/>
    </row>
    <row r="35" spans="1:13" ht="15" customHeight="1">
      <c r="A35" s="158" t="s">
        <v>3726</v>
      </c>
      <c r="B35" s="449" t="str">
        <f>IF(AND(C34="あり",'[3]５．患者背景情報'!C16=""),"部位を入力してください",IF('[3]５．患者背景情報'!C16="","－",'[3]５．患者背景情報'!C16))</f>
        <v>－</v>
      </c>
      <c r="C35" s="449"/>
      <c r="D35" s="158" t="s">
        <v>3726</v>
      </c>
      <c r="E35" s="449" t="str">
        <f>IF(AND(D34="あり",'[3]５．患者背景情報'!D16=""),"部位を入力してください",IF('[3]５．患者背景情報'!D16="","－",'[3]５．患者背景情報'!D16))</f>
        <v>－</v>
      </c>
      <c r="F35" s="449"/>
      <c r="G35" s="162"/>
      <c r="H35" s="158" t="s">
        <v>3726</v>
      </c>
      <c r="I35" s="449" t="str">
        <f>IF(AND(E34="あり",'[3]５．患者背景情報'!E16=""),"部位を入力してください",IF('[3]５．患者背景情報'!E16="","－",'[3]５．患者背景情報'!E16))</f>
        <v>－</v>
      </c>
      <c r="J35" s="449"/>
      <c r="K35" s="158" t="s">
        <v>3726</v>
      </c>
      <c r="L35" s="449" t="str">
        <f>IF(AND(F34="あり",'[3]５．患者背景情報'!F16=""),"部位を入力してください",IF('[3]５．患者背景情報'!F16="","－",'[3]５．患者背景情報'!F16))</f>
        <v>－</v>
      </c>
      <c r="M35" s="449"/>
    </row>
    <row r="36" spans="1:13" ht="15" customHeight="1">
      <c r="A36" s="158" t="s">
        <v>3727</v>
      </c>
      <c r="B36" s="449" t="str">
        <f>IF(AND(C35="あり",'[3]５．患者背景情報'!C17=""),"部位を入力してください",IF('[3]５．患者背景情報'!C17="","－",'[3]５．患者背景情報'!C17))</f>
        <v>－</v>
      </c>
      <c r="C36" s="449"/>
      <c r="D36" s="158" t="s">
        <v>3727</v>
      </c>
      <c r="E36" s="449" t="str">
        <f>IF(AND(D35="あり",'[3]５．患者背景情報'!D17=""),"部位を入力してください",IF('[3]５．患者背景情報'!D17="","－",'[3]５．患者背景情報'!D17))</f>
        <v>－</v>
      </c>
      <c r="F36" s="449"/>
      <c r="G36" s="162"/>
      <c r="H36" s="158" t="s">
        <v>3727</v>
      </c>
      <c r="I36" s="449" t="str">
        <f>IF(AND(E35="あり",'[3]５．患者背景情報'!E17=""),"部位を入力してください",IF('[3]５．患者背景情報'!E17="","－",'[3]５．患者背景情報'!E17))</f>
        <v>－</v>
      </c>
      <c r="J36" s="449"/>
      <c r="K36" s="158" t="s">
        <v>3727</v>
      </c>
      <c r="L36" s="449" t="str">
        <f>IF(AND(F35="あり",'[3]５．患者背景情報'!F17=""),"部位を入力してください",IF('[3]５．患者背景情報'!F17="","－",'[3]５．患者背景情報'!F17))</f>
        <v>－</v>
      </c>
      <c r="M36" s="449"/>
    </row>
    <row r="37" spans="1:13" ht="15" customHeight="1">
      <c r="A37" s="158" t="s">
        <v>905</v>
      </c>
      <c r="B37" s="449" t="str">
        <f>IF(AND(B30="その他",'[3]５．患者背景情報'!C18=""),"５．患者背景情報の「その他の詳細」を入力してください",IF('[3]５．患者背景情報'!C18="","－",'[3]５．患者背景情報'!C18))</f>
        <v>－</v>
      </c>
      <c r="C37" s="449"/>
      <c r="D37" s="158" t="s">
        <v>905</v>
      </c>
      <c r="E37" s="449" t="str">
        <f>IF(AND(E30="その他",'[3]５．患者背景情報'!D18=""),"５．患者背景情報の「その他の詳細」を入力してください",IF('[3]５．患者背景情報'!D18="","－",'[3]５．患者背景情報'!D18))</f>
        <v>－</v>
      </c>
      <c r="F37" s="449"/>
      <c r="G37" s="162"/>
      <c r="H37" s="158" t="s">
        <v>905</v>
      </c>
      <c r="I37" s="449" t="str">
        <f>IF(AND(I30="その他",'[3]５．患者背景情報'!E18=""),"５．患者背景情報の「その他の詳細」を入力してください",IF('[3]５．患者背景情報'!E18="","－",'[3]５．患者背景情報'!E18))</f>
        <v>－</v>
      </c>
      <c r="J37" s="449"/>
      <c r="K37" s="158" t="s">
        <v>905</v>
      </c>
      <c r="L37" s="449" t="str">
        <f>IF(AND(L30="その他",'[3]５．患者背景情報'!F18=""),"５．患者背景情報の「その他の詳細」を入力してください",IF('[3]５．患者背景情報'!F18="","－",'[3]５．患者背景情報'!F18))</f>
        <v>－</v>
      </c>
      <c r="M37" s="449"/>
    </row>
    <row r="38" spans="1:13" ht="15" customHeight="1" thickBot="1">
      <c r="A38" s="152" t="s">
        <v>1318</v>
      </c>
      <c r="B38" s="459" t="str">
        <f>IF(AND(B30&lt;&gt;"－",'[3]５．患者背景情報'!C19=""),"５．患者背景情報の「活動性」を入力してください",IF('[3]５．患者背景情報'!C19="","－",'[3]５．患者背景情報'!C19))</f>
        <v>－</v>
      </c>
      <c r="C38" s="459"/>
      <c r="D38" s="152" t="s">
        <v>1318</v>
      </c>
      <c r="E38" s="459" t="str">
        <f>IF(AND(E30&lt;&gt;"－",'[3]５．患者背景情報'!D19=""),"５．患者背景情報の「活動性」を入力してください",IF('[3]５．患者背景情報'!D19="","－",'[3]５．患者背景情報'!D19))</f>
        <v>－</v>
      </c>
      <c r="F38" s="459"/>
      <c r="G38" s="162"/>
      <c r="H38" s="152" t="s">
        <v>1318</v>
      </c>
      <c r="I38" s="459" t="str">
        <f>IF(AND(I30&lt;&gt;"－",'[3]５．患者背景情報'!E19=""),"５．患者背景情報の「活動性」を入力してください",IF('[3]５．患者背景情報'!E19="","－",'[3]５．患者背景情報'!E19))</f>
        <v>－</v>
      </c>
      <c r="J38" s="459"/>
      <c r="K38" s="152" t="s">
        <v>1318</v>
      </c>
      <c r="L38" s="459" t="str">
        <f>IF(AND(L30&lt;&gt;"－",'[3]５．患者背景情報'!F19=""),"５．患者背景情報の「活動性」を入力してください",IF('[3]５．患者背景情報'!F19="","－",'[3]５．患者背景情報'!F19))</f>
        <v>－</v>
      </c>
      <c r="M38" s="459"/>
    </row>
    <row r="39" spans="1:13" ht="15" customHeight="1">
      <c r="A39" s="164" t="s">
        <v>3728</v>
      </c>
      <c r="B39" s="458" t="str">
        <f>IF('[3]５．患者背景情報'!G11="","－",'[3]５．患者背景情報'!G11)</f>
        <v>－</v>
      </c>
      <c r="C39" s="458"/>
      <c r="D39" s="164" t="s">
        <v>3729</v>
      </c>
      <c r="E39" s="458" t="str">
        <f>IF('[3]５．患者背景情報'!H11="","－",'[3]５．患者背景情報'!H11)</f>
        <v>－</v>
      </c>
      <c r="F39" s="458"/>
      <c r="G39" s="162"/>
      <c r="H39" s="164" t="s">
        <v>3730</v>
      </c>
      <c r="I39" s="458" t="str">
        <f>IF('[3]５．患者背景情報'!I11="","－",'[3]５．患者背景情報'!I11)</f>
        <v>－</v>
      </c>
      <c r="J39" s="458"/>
      <c r="K39" s="164" t="s">
        <v>3731</v>
      </c>
      <c r="L39" s="458" t="str">
        <f>IF('[3]５．患者背景情報'!J11="","－",'[3]５．患者背景情報'!J11)</f>
        <v>－</v>
      </c>
      <c r="M39" s="458"/>
    </row>
    <row r="40" spans="1:13" ht="15" customHeight="1">
      <c r="A40" s="158" t="s">
        <v>3722</v>
      </c>
      <c r="B40" s="449" t="str">
        <f>IF(AND(G30="あり",'[3]５．患者背景情報'!G12=""),"部位を入力してください",IF('[3]５．患者背景情報'!G12="","－",'[3]５．患者背景情報'!G12))</f>
        <v>－</v>
      </c>
      <c r="C40" s="449"/>
      <c r="D40" s="158" t="s">
        <v>3722</v>
      </c>
      <c r="E40" s="449" t="str">
        <f>IF(AND(H30="あり",'[3]５．患者背景情報'!H12=""),"部位を入力してください",IF('[3]５．患者背景情報'!H12="","－",'[3]５．患者背景情報'!H12))</f>
        <v>－</v>
      </c>
      <c r="F40" s="449"/>
      <c r="G40" s="162"/>
      <c r="H40" s="158" t="s">
        <v>3722</v>
      </c>
      <c r="I40" s="449" t="str">
        <f>IF(AND(I30="あり",'[3]５．患者背景情報'!I12=""),"部位を入力してください",IF('[3]５．患者背景情報'!I12="","－",'[3]５．患者背景情報'!I12))</f>
        <v>－</v>
      </c>
      <c r="J40" s="449"/>
      <c r="K40" s="158" t="s">
        <v>3722</v>
      </c>
      <c r="L40" s="449" t="str">
        <f>IF(AND(J30="あり",'[3]５．患者背景情報'!J12=""),"部位を入力してください",IF('[3]５．患者背景情報'!J12="","－",'[3]５．患者背景情報'!J12))</f>
        <v>－</v>
      </c>
      <c r="M40" s="449"/>
    </row>
    <row r="41" spans="1:13" ht="15" customHeight="1">
      <c r="A41" s="158" t="s">
        <v>3723</v>
      </c>
      <c r="B41" s="449" t="str">
        <f>IF(AND(G31="あり",'[3]５．患者背景情報'!G13=""),"部位を入力してください",IF('[3]５．患者背景情報'!G13="","－",'[3]５．患者背景情報'!G13))</f>
        <v>－</v>
      </c>
      <c r="C41" s="449"/>
      <c r="D41" s="158" t="s">
        <v>3723</v>
      </c>
      <c r="E41" s="449" t="str">
        <f>IF(AND(H31="あり",'[3]５．患者背景情報'!H13=""),"部位を入力してください",IF('[3]５．患者背景情報'!H13="","－",'[3]５．患者背景情報'!H13))</f>
        <v>－</v>
      </c>
      <c r="F41" s="449"/>
      <c r="G41" s="162"/>
      <c r="H41" s="158" t="s">
        <v>3723</v>
      </c>
      <c r="I41" s="449" t="str">
        <f>IF(AND(I31="あり",'[3]５．患者背景情報'!I13=""),"部位を入力してください",IF('[3]５．患者背景情報'!I13="","－",'[3]５．患者背景情報'!I13))</f>
        <v>－</v>
      </c>
      <c r="J41" s="449"/>
      <c r="K41" s="158" t="s">
        <v>3723</v>
      </c>
      <c r="L41" s="449" t="str">
        <f>IF(AND(J31="あり",'[3]５．患者背景情報'!J13=""),"部位を入力してください",IF('[3]５．患者背景情報'!J13="","－",'[3]５．患者背景情報'!J13))</f>
        <v>－</v>
      </c>
      <c r="M41" s="449"/>
    </row>
    <row r="42" spans="1:13" ht="15" customHeight="1">
      <c r="A42" s="158" t="s">
        <v>3724</v>
      </c>
      <c r="B42" s="449" t="str">
        <f>IF(AND(G32="あり",'[3]５．患者背景情報'!G14=""),"部位を入力してください",IF('[3]５．患者背景情報'!G14="","－",'[3]５．患者背景情報'!G14))</f>
        <v>－</v>
      </c>
      <c r="C42" s="449"/>
      <c r="D42" s="158" t="s">
        <v>3724</v>
      </c>
      <c r="E42" s="449" t="str">
        <f>IF(AND(H32="あり",'[3]５．患者背景情報'!H14=""),"部位を入力してください",IF('[3]５．患者背景情報'!H14="","－",'[3]５．患者背景情報'!H14))</f>
        <v>－</v>
      </c>
      <c r="F42" s="449"/>
      <c r="G42" s="162"/>
      <c r="H42" s="158" t="s">
        <v>3724</v>
      </c>
      <c r="I42" s="449" t="str">
        <f>IF(AND(I32="あり",'[3]５．患者背景情報'!I14=""),"部位を入力してください",IF('[3]５．患者背景情報'!I14="","－",'[3]５．患者背景情報'!I14))</f>
        <v>－</v>
      </c>
      <c r="J42" s="449"/>
      <c r="K42" s="158" t="s">
        <v>3724</v>
      </c>
      <c r="L42" s="449" t="str">
        <f>IF(AND(J32="あり",'[3]５．患者背景情報'!J14=""),"部位を入力してください",IF('[3]５．患者背景情報'!J14="","－",'[3]５．患者背景情報'!J14))</f>
        <v>－</v>
      </c>
      <c r="M42" s="449"/>
    </row>
    <row r="43" spans="1:13" ht="15" customHeight="1">
      <c r="A43" s="158" t="s">
        <v>3725</v>
      </c>
      <c r="B43" s="449" t="str">
        <f>IF(AND(G33="あり",'[3]５．患者背景情報'!G15=""),"部位を入力してください",IF('[3]５．患者背景情報'!G15="","－",'[3]５．患者背景情報'!G15))</f>
        <v>－</v>
      </c>
      <c r="C43" s="449"/>
      <c r="D43" s="158" t="s">
        <v>3725</v>
      </c>
      <c r="E43" s="449" t="str">
        <f>IF(AND(H33="あり",'[3]５．患者背景情報'!H15=""),"部位を入力してください",IF('[3]５．患者背景情報'!H15="","－",'[3]５．患者背景情報'!H15))</f>
        <v>－</v>
      </c>
      <c r="F43" s="449"/>
      <c r="G43" s="162"/>
      <c r="H43" s="158" t="s">
        <v>3725</v>
      </c>
      <c r="I43" s="449" t="str">
        <f>IF(AND(I33="あり",'[3]５．患者背景情報'!I15=""),"部位を入力してください",IF('[3]５．患者背景情報'!I15="","－",'[3]５．患者背景情報'!I15))</f>
        <v>－</v>
      </c>
      <c r="J43" s="449"/>
      <c r="K43" s="158" t="s">
        <v>3725</v>
      </c>
      <c r="L43" s="449" t="str">
        <f>IF(AND(J33="あり",'[3]５．患者背景情報'!J15=""),"部位を入力してください",IF('[3]５．患者背景情報'!J15="","－",'[3]５．患者背景情報'!J15))</f>
        <v>－</v>
      </c>
      <c r="M43" s="449"/>
    </row>
    <row r="44" spans="1:13" ht="15" customHeight="1">
      <c r="A44" s="158" t="s">
        <v>3726</v>
      </c>
      <c r="B44" s="449" t="str">
        <f>IF(AND(G34="あり",'[3]５．患者背景情報'!G16=""),"部位を入力してください",IF('[3]５．患者背景情報'!G16="","－",'[3]５．患者背景情報'!G16))</f>
        <v>－</v>
      </c>
      <c r="C44" s="449"/>
      <c r="D44" s="158" t="s">
        <v>3726</v>
      </c>
      <c r="E44" s="449" t="str">
        <f>IF(AND(H34="あり",'[3]５．患者背景情報'!H16=""),"部位を入力してください",IF('[3]５．患者背景情報'!H16="","－",'[3]５．患者背景情報'!H16))</f>
        <v>－</v>
      </c>
      <c r="F44" s="449"/>
      <c r="G44" s="162"/>
      <c r="H44" s="158" t="s">
        <v>3726</v>
      </c>
      <c r="I44" s="449" t="str">
        <f>IF(AND(I34="あり",'[3]５．患者背景情報'!I16=""),"部位を入力してください",IF('[3]５．患者背景情報'!I16="","－",'[3]５．患者背景情報'!I16))</f>
        <v>－</v>
      </c>
      <c r="J44" s="449"/>
      <c r="K44" s="158" t="s">
        <v>3726</v>
      </c>
      <c r="L44" s="449" t="str">
        <f>IF(AND(J34="あり",'[3]５．患者背景情報'!J16=""),"部位を入力してください",IF('[3]５．患者背景情報'!J16="","－",'[3]５．患者背景情報'!J16))</f>
        <v>－</v>
      </c>
      <c r="M44" s="449"/>
    </row>
    <row r="45" spans="1:13" ht="15" customHeight="1">
      <c r="A45" s="158" t="s">
        <v>3727</v>
      </c>
      <c r="B45" s="449" t="str">
        <f>IF(AND(G35="あり",'[3]５．患者背景情報'!G17=""),"部位を入力してください",IF('[3]５．患者背景情報'!G17="","－",'[3]５．患者背景情報'!G17))</f>
        <v>－</v>
      </c>
      <c r="C45" s="449"/>
      <c r="D45" s="158" t="s">
        <v>3727</v>
      </c>
      <c r="E45" s="449" t="str">
        <f>IF(AND(H35="あり",'[3]５．患者背景情報'!H17=""),"部位を入力してください",IF('[3]５．患者背景情報'!H17="","－",'[3]５．患者背景情報'!H17))</f>
        <v>－</v>
      </c>
      <c r="F45" s="449"/>
      <c r="G45" s="162"/>
      <c r="H45" s="158" t="s">
        <v>3727</v>
      </c>
      <c r="I45" s="449" t="str">
        <f>IF(AND(I35="あり",'[3]５．患者背景情報'!I17=""),"部位を入力してください",IF('[3]５．患者背景情報'!I17="","－",'[3]５．患者背景情報'!I17))</f>
        <v>－</v>
      </c>
      <c r="J45" s="449"/>
      <c r="K45" s="158" t="s">
        <v>3727</v>
      </c>
      <c r="L45" s="449" t="str">
        <f>IF(AND(J35="あり",'[3]５．患者背景情報'!J17=""),"部位を入力してください",IF('[3]５．患者背景情報'!J17="","－",'[3]５．患者背景情報'!J17))</f>
        <v>－</v>
      </c>
      <c r="M45" s="449"/>
    </row>
    <row r="46" spans="1:13" ht="17.25" customHeight="1">
      <c r="A46" s="158" t="s">
        <v>905</v>
      </c>
      <c r="B46" s="449" t="str">
        <f>IF('[3]５．患者背景情報'!G18="","－",'[3]５．患者背景情報'!G18)</f>
        <v>－</v>
      </c>
      <c r="C46" s="449"/>
      <c r="D46" s="158" t="s">
        <v>905</v>
      </c>
      <c r="E46" s="449" t="str">
        <f>IF('[3]５．患者背景情報'!H18="","－",'[3]５．患者背景情報'!H18)</f>
        <v>－</v>
      </c>
      <c r="F46" s="449"/>
      <c r="G46" s="162"/>
      <c r="H46" s="158" t="s">
        <v>905</v>
      </c>
      <c r="I46" s="449" t="str">
        <f>IF('[3]５．患者背景情報'!I18="","－",'[3]５．患者背景情報'!I18)</f>
        <v>－</v>
      </c>
      <c r="J46" s="449"/>
      <c r="K46" s="158" t="s">
        <v>905</v>
      </c>
      <c r="L46" s="449" t="str">
        <f>IF('[3]５．患者背景情報'!J18="","－",'[3]５．患者背景情報'!J18)</f>
        <v>－</v>
      </c>
      <c r="M46" s="449"/>
    </row>
    <row r="47" spans="1:13" ht="17.25" customHeight="1" thickBot="1">
      <c r="A47" s="165" t="s">
        <v>1318</v>
      </c>
      <c r="B47" s="383" t="str">
        <f>IF(AND(B39&lt;&gt;"－",'[3]５．患者背景情報'!G19=""),"５．患者背景情報の「活動性」を入力してください",IF('[3]５．患者背景情報'!G19="","－",'[3]５．患者背景情報'!G19))</f>
        <v>－</v>
      </c>
      <c r="C47" s="384"/>
      <c r="D47" s="165" t="s">
        <v>1318</v>
      </c>
      <c r="E47" s="460" t="str">
        <f>IF(AND(E39&lt;&gt;"－",'[3]５．患者背景情報'!H19=""),"５．患者背景情報の「活動性」を入力してください",IF('[3]５．患者背景情報'!H19="","－",'[3]５．患者背景情報'!H19))</f>
        <v>－</v>
      </c>
      <c r="F47" s="460"/>
      <c r="G47" s="162"/>
      <c r="H47" s="165" t="s">
        <v>1318</v>
      </c>
      <c r="I47" s="460" t="str">
        <f>IF(AND(I39&lt;&gt;"－",'[3]５．患者背景情報'!I19=""),"５．患者背景情報の「活動性」を入力してください",IF('[3]５．患者背景情報'!I19="","－",'[3]５．患者背景情報'!I19))</f>
        <v>－</v>
      </c>
      <c r="J47" s="460"/>
      <c r="K47" s="165" t="s">
        <v>1318</v>
      </c>
      <c r="L47" s="460" t="str">
        <f>IF(AND(L39&lt;&gt;"－",'[3]５．患者背景情報'!J19=""),"５．患者背景情報の「活動性」を入力してください",IF('[3]５．患者背景情報'!J19="","－",'[3]５．患者背景情報'!J19))</f>
        <v>－</v>
      </c>
      <c r="M47" s="460"/>
    </row>
    <row r="48" spans="1:13" ht="18.75" customHeight="1">
      <c r="A48" s="434" t="s">
        <v>3732</v>
      </c>
      <c r="B48" s="434"/>
      <c r="C48" s="449" t="str">
        <f>IF('[3]５．患者背景情報'!C22="","【入力がありません！】",'[3]５．患者背景情報'!C22)</f>
        <v>【入力がありません！】</v>
      </c>
      <c r="D48" s="449"/>
      <c r="E48" s="160"/>
      <c r="F48" s="160"/>
      <c r="G48" s="160"/>
      <c r="H48" s="160"/>
      <c r="I48" s="160"/>
      <c r="J48" s="160"/>
      <c r="K48" s="160"/>
      <c r="L48" s="160"/>
      <c r="M48" s="160"/>
    </row>
    <row r="49" spans="1:13" ht="15.75" customHeight="1">
      <c r="A49" s="158" t="s">
        <v>3733</v>
      </c>
      <c r="B49" s="449" t="str">
        <f>IF(AND(C48="あり",'[3]５．患者背景情報'!C24=""),"（家族歴１）を入力してください",IF('[3]５．患者背景情報'!C24="","－",'[3]５．患者背景情報'!C24))</f>
        <v>－</v>
      </c>
      <c r="C49" s="449"/>
      <c r="D49" s="158" t="s">
        <v>3734</v>
      </c>
      <c r="E49" s="449" t="str">
        <f>IF('[3]５．患者背景情報'!D24="","－",'[3]５．患者背景情報'!D24)</f>
        <v>－</v>
      </c>
      <c r="F49" s="449"/>
      <c r="G49" s="160"/>
      <c r="H49" s="158" t="s">
        <v>3735</v>
      </c>
      <c r="I49" s="449" t="str">
        <f>IF('[3]５．患者背景情報'!E24="","－",'[3]５．患者背景情報'!E24)</f>
        <v>－</v>
      </c>
      <c r="J49" s="449"/>
      <c r="K49" s="158" t="s">
        <v>3736</v>
      </c>
      <c r="L49" s="449" t="str">
        <f>IF('[3]５．患者背景情報'!F24="","－",'[3]５．患者背景情報'!F24)</f>
        <v>－</v>
      </c>
      <c r="M49" s="449"/>
    </row>
    <row r="50" spans="1:13" ht="15.75" customHeight="1">
      <c r="A50" s="158" t="s">
        <v>1339</v>
      </c>
      <c r="B50" s="449" t="str">
        <f>IF(AND(B49&lt;&gt;"－",'[3]５．患者背景情報'!C25=""),"５．患者背景情報の「家族歴・がん種」を入力してください",IF('[3]５．患者背景情報'!C25="","－",'[3]５．患者背景情報'!C25))</f>
        <v>－</v>
      </c>
      <c r="C50" s="449"/>
      <c r="D50" s="158" t="s">
        <v>1339</v>
      </c>
      <c r="E50" s="449" t="str">
        <f>IF(AND(E49&lt;&gt;"－",'[3]５．患者背景情報'!D25=""),"５．患者背景情報の「家族歴・がん種」を入力してください",IF('[3]５．患者背景情報'!D25="","－",'[3]５．患者背景情報'!D25))</f>
        <v>－</v>
      </c>
      <c r="F50" s="449"/>
      <c r="G50" s="160"/>
      <c r="H50" s="158" t="s">
        <v>1339</v>
      </c>
      <c r="I50" s="449" t="str">
        <f>IF(AND(I49&lt;&gt;"－",'[3]５．患者背景情報'!E25=""),"５．患者背景情報の「家族歴・がん種」を入力してください",IF('[3]５．患者背景情報'!E25="","－",'[3]５．患者背景情報'!E25))</f>
        <v>－</v>
      </c>
      <c r="J50" s="449"/>
      <c r="K50" s="158" t="s">
        <v>1339</v>
      </c>
      <c r="L50" s="449" t="str">
        <f>IF(AND(L49&lt;&gt;"－",'[3]５．患者背景情報'!F25=""),"５．患者背景情報の「家族歴・がん種」を入力してください",IF('[3]５．患者背景情報'!F25="","－",'[3]５．患者背景情報'!F25))</f>
        <v>－</v>
      </c>
      <c r="M50" s="449"/>
    </row>
    <row r="51" spans="1:13" ht="15.75" customHeight="1" thickBot="1">
      <c r="A51" s="152" t="s">
        <v>1340</v>
      </c>
      <c r="B51" s="459" t="str">
        <f>IF(AND(B49&lt;&gt;"－",'[3]５．患者背景情報'!C26=""),"５．患者背景情報の「家族歴・罹患年齢」を入力してください",IF('[3]５．患者背景情報'!C26="","－",'[3]５．患者背景情報'!C26))</f>
        <v>－</v>
      </c>
      <c r="C51" s="459"/>
      <c r="D51" s="152" t="s">
        <v>1340</v>
      </c>
      <c r="E51" s="459" t="str">
        <f>IF(AND(E49&lt;&gt;"－",'[3]５．患者背景情報'!D26=""),"５．患者背景情報の「家族歴・罹患年齢」を入力してください",IF('[3]５．患者背景情報'!D26="","－",'[3]５．患者背景情報'!D26))</f>
        <v>－</v>
      </c>
      <c r="F51" s="459"/>
      <c r="G51" s="160"/>
      <c r="H51" s="152" t="s">
        <v>1340</v>
      </c>
      <c r="I51" s="459" t="str">
        <f>IF(AND(I49&lt;&gt;"－",'[3]５．患者背景情報'!E26=""),"５．患者背景情報の「家族歴・罹患年齢」を入力してください",IF('[3]５．患者背景情報'!E26="","－",'[3]５．患者背景情報'!E26))</f>
        <v>－</v>
      </c>
      <c r="J51" s="459"/>
      <c r="K51" s="152" t="s">
        <v>1340</v>
      </c>
      <c r="L51" s="459" t="str">
        <f>IF(AND(L49&lt;&gt;"－",'[3]５．患者背景情報'!F26=""),"５．患者背景情報の「家族歴・罹患年齢」を入力してください",IF('[3]５．患者背景情報'!F26="","－",'[3]５．患者背景情報'!F26))</f>
        <v>－</v>
      </c>
      <c r="M51" s="459"/>
    </row>
    <row r="52" spans="1:13" ht="15.75" customHeight="1">
      <c r="A52" s="164" t="s">
        <v>3737</v>
      </c>
      <c r="B52" s="458" t="str">
        <f>IF('[3]５．患者背景情報'!G24="","－",'[3]５．患者背景情報'!G24)</f>
        <v>－</v>
      </c>
      <c r="C52" s="458"/>
      <c r="D52" s="164" t="s">
        <v>3738</v>
      </c>
      <c r="E52" s="458" t="str">
        <f>IF('[3]５．患者背景情報'!H24="","－",'[3]５．患者背景情報'!H24)</f>
        <v>－</v>
      </c>
      <c r="F52" s="458"/>
      <c r="G52" s="162"/>
      <c r="H52" s="164" t="s">
        <v>3739</v>
      </c>
      <c r="I52" s="458" t="str">
        <f>IF('[3]５．患者背景情報'!I24="","－",'[3]５．患者背景情報'!I24)</f>
        <v>－</v>
      </c>
      <c r="J52" s="458"/>
      <c r="K52" s="164" t="s">
        <v>3740</v>
      </c>
      <c r="L52" s="458" t="str">
        <f>IF('[3]５．患者背景情報'!J24="","－",'[3]５．患者背景情報'!J24)</f>
        <v>－</v>
      </c>
      <c r="M52" s="458"/>
    </row>
    <row r="53" spans="1:13" ht="15.75" customHeight="1">
      <c r="A53" s="158" t="s">
        <v>1339</v>
      </c>
      <c r="B53" s="449" t="str">
        <f>IF(AND(B52&lt;&gt;"－",'[3]５．患者背景情報'!G25=""),"５．患者背景情報の「家族歴・がん種」を入力してください",IF('[3]５．患者背景情報'!G25="","－",'[3]５．患者背景情報'!G25))</f>
        <v>－</v>
      </c>
      <c r="C53" s="449"/>
      <c r="D53" s="158" t="s">
        <v>1339</v>
      </c>
      <c r="E53" s="449" t="str">
        <f>IF(AND(E52&lt;&gt;"－",'[3]５．患者背景情報'!H25=""),"５．患者背景情報の「家族歴・がん種」を入力してください",IF('[3]５．患者背景情報'!H25="","－",'[3]５．患者背景情報'!H25))</f>
        <v>－</v>
      </c>
      <c r="F53" s="449"/>
      <c r="G53" s="162"/>
      <c r="H53" s="158" t="s">
        <v>1339</v>
      </c>
      <c r="I53" s="449" t="str">
        <f>IF(AND(I52&lt;&gt;"－",'[3]５．患者背景情報'!I25=""),"５．患者背景情報の「家族歴・がん種」を入力してください",IF('[3]５．患者背景情報'!I25="","－",'[3]５．患者背景情報'!I25))</f>
        <v>－</v>
      </c>
      <c r="J53" s="449"/>
      <c r="K53" s="158" t="s">
        <v>1339</v>
      </c>
      <c r="L53" s="449" t="str">
        <f>IF(AND(L52&lt;&gt;"－",'[3]５．患者背景情報'!J25=""),"５．患者背景情報の「家族歴・がん種」を入力してください",IF('[3]５．患者背景情報'!J25="","－",'[3]５．患者背景情報'!J25))</f>
        <v>－</v>
      </c>
      <c r="M53" s="449"/>
    </row>
    <row r="54" spans="1:13" ht="15.75" customHeight="1" thickBot="1">
      <c r="A54" s="165" t="s">
        <v>1340</v>
      </c>
      <c r="B54" s="460" t="str">
        <f>IF(AND(B52&lt;&gt;"－",'[3]５．患者背景情報'!G26=""),"５．患者背景情報の「家族歴・罹患年齢」を入力してください",IF('[3]５．患者背景情報'!G26="","－",'[3]５．患者背景情報'!G26))</f>
        <v>－</v>
      </c>
      <c r="C54" s="460"/>
      <c r="D54" s="165" t="s">
        <v>1340</v>
      </c>
      <c r="E54" s="460" t="str">
        <f>IF(AND(E52&lt;&gt;"－",'[3]５．患者背景情報'!H26=""),"５．患者背景情報の「家族歴・罹患年齢」を入力してください",IF('[3]５．患者背景情報'!H26="","－",'[3]５．患者背景情報'!H26))</f>
        <v>－</v>
      </c>
      <c r="F54" s="460"/>
      <c r="G54" s="162"/>
      <c r="H54" s="165" t="s">
        <v>1340</v>
      </c>
      <c r="I54" s="460" t="str">
        <f>IF(AND(I52&lt;&gt;"－",'[3]５．患者背景情報'!I26=""),"５．患者背景情報の「家族歴・罹患年齢」を入力してください",IF('[3]５．患者背景情報'!I26="","－",'[3]５．患者背景情報'!I26))</f>
        <v>－</v>
      </c>
      <c r="J54" s="460"/>
      <c r="K54" s="165" t="s">
        <v>1340</v>
      </c>
      <c r="L54" s="460" t="str">
        <f>IF(AND(L52&lt;&gt;"－",'[3]５．患者背景情報'!J26=""),"５．患者背景情報の「家族歴・罹患年齢」を入力してください",IF('[3]５．患者背景情報'!J26="","－",'[3]５．患者背景情報'!J26))</f>
        <v>－</v>
      </c>
      <c r="M54" s="460"/>
    </row>
    <row r="55" spans="1:13" ht="15.75" customHeight="1">
      <c r="A55" s="161" t="s">
        <v>3741</v>
      </c>
      <c r="B55" s="454" t="str">
        <f>IF('[3]５．患者背景情報'!K24="","－",'[3]５．患者背景情報'!K24)</f>
        <v>－</v>
      </c>
      <c r="C55" s="454"/>
      <c r="D55" s="160"/>
      <c r="E55" s="160"/>
      <c r="F55" s="160"/>
      <c r="G55" s="160"/>
      <c r="H55" s="160"/>
      <c r="I55" s="160"/>
      <c r="J55" s="160"/>
      <c r="K55" s="160"/>
      <c r="L55" s="160"/>
      <c r="M55" s="160"/>
    </row>
    <row r="56" spans="1:13" ht="15.75" customHeight="1">
      <c r="A56" s="158" t="s">
        <v>1339</v>
      </c>
      <c r="B56" s="449" t="str">
        <f>IF(AND(B55&lt;&gt;"－",'[3]５．患者背景情報'!K25=""),"５．患者背景情報の「家族歴・がん種」を入力してください",IF('[3]５．患者背景情報'!K25="","－",'[3]５．患者背景情報'!K25))</f>
        <v>－</v>
      </c>
      <c r="C56" s="449"/>
      <c r="D56" s="160"/>
      <c r="E56" s="160"/>
      <c r="F56" s="160"/>
      <c r="G56" s="160"/>
      <c r="H56" s="160"/>
      <c r="I56" s="160"/>
      <c r="J56" s="160"/>
      <c r="K56" s="160"/>
      <c r="L56" s="160"/>
      <c r="M56" s="160"/>
    </row>
    <row r="57" spans="1:13" ht="15.75" customHeight="1">
      <c r="A57" s="158" t="s">
        <v>1340</v>
      </c>
      <c r="B57" s="449" t="str">
        <f>IF(AND(B55&lt;&gt;"－",'[3]５．患者背景情報'!K26=""),"５．患者背景情報の「家族歴・罹患年齢」を入力してください",IF('[3]５．患者背景情報'!K26="","－",'[3]５．患者背景情報'!K26))</f>
        <v>－</v>
      </c>
      <c r="C57" s="449"/>
      <c r="D57" s="160"/>
      <c r="E57" s="160"/>
      <c r="F57" s="160"/>
      <c r="G57" s="160"/>
      <c r="H57" s="160"/>
      <c r="I57" s="160"/>
      <c r="J57" s="160"/>
      <c r="K57" s="160"/>
      <c r="L57" s="160"/>
      <c r="M57" s="160"/>
    </row>
    <row r="58" spans="1:13" ht="3.75" customHeight="1" thickBot="1">
      <c r="A58" s="178"/>
      <c r="B58" s="175"/>
      <c r="C58" s="175"/>
    </row>
    <row r="59" spans="1:13" s="176" customFormat="1" ht="18.75" customHeight="1" thickBot="1">
      <c r="A59" s="406" t="s">
        <v>3742</v>
      </c>
      <c r="B59" s="320"/>
      <c r="C59" s="320"/>
      <c r="D59" s="320"/>
      <c r="E59" s="320"/>
      <c r="F59" s="320"/>
      <c r="G59" s="320"/>
      <c r="H59" s="320"/>
      <c r="I59" s="320"/>
      <c r="J59" s="320"/>
      <c r="K59" s="320"/>
      <c r="L59" s="320"/>
      <c r="M59" s="321"/>
    </row>
    <row r="60" spans="1:13" ht="18.75" customHeight="1">
      <c r="A60" s="439" t="s">
        <v>2395</v>
      </c>
      <c r="B60" s="444"/>
      <c r="C60" s="445"/>
      <c r="D60" s="163" t="str">
        <f>IF('[3]６．がん種情報'!B2="","【入力がありません！】",'[3]６．がん種情報'!B2)</f>
        <v>【入力がありません！】</v>
      </c>
      <c r="E60" s="149"/>
      <c r="F60" s="149"/>
      <c r="G60" s="149"/>
      <c r="H60" s="149"/>
      <c r="I60" s="149"/>
      <c r="J60" s="149"/>
      <c r="K60" s="149"/>
      <c r="L60" s="149"/>
      <c r="M60" s="149"/>
    </row>
    <row r="61" spans="1:13" ht="18.75" customHeight="1">
      <c r="A61" s="310" t="s">
        <v>2396</v>
      </c>
      <c r="B61" s="311"/>
      <c r="C61" s="312"/>
      <c r="D61" s="179" t="str">
        <f>IF(AND(D60="あり",'[3]６．がん種情報'!B3=""),"６．がん種情報の「転移の部位」を入力してください",IF('[3]６．がん種情報'!B3="","－",'[3]６．がん種情報'!B3))</f>
        <v>－</v>
      </c>
      <c r="E61" s="179" t="str">
        <f>IF('[3]６．がん種情報'!B4="","－",'[3]６．がん種情報'!B4)</f>
        <v>－</v>
      </c>
      <c r="F61" s="449" t="str">
        <f>IF('[3]６．がん種情報'!B5="","－",'[3]６．がん種情報'!B5)</f>
        <v>－</v>
      </c>
      <c r="G61" s="449"/>
      <c r="H61" s="179" t="str">
        <f>IF('[3]６．がん種情報'!B6="","－",'[3]６．がん種情報'!B6)</f>
        <v>－</v>
      </c>
      <c r="I61" s="179" t="str">
        <f>IF('[3]６．がん種情報'!B7="","－",'[3]６．がん種情報'!B7)</f>
        <v>－</v>
      </c>
      <c r="J61" s="149"/>
      <c r="K61" s="149"/>
      <c r="L61" s="149"/>
      <c r="M61" s="149"/>
    </row>
    <row r="62" spans="1:13" ht="15.75" customHeight="1">
      <c r="A62" s="310" t="s">
        <v>3775</v>
      </c>
      <c r="B62" s="311"/>
      <c r="C62" s="312"/>
      <c r="D62" s="316" t="str">
        <f>IF(AND(D61="その他",'[3]６．がん種情報'!D3=""),"６．がん種情報の「転移の部位（その他）」を入力してください",IF('[3]６．がん種情報'!D3="","－",'[3]６．がん種情報'!D3))</f>
        <v>－</v>
      </c>
      <c r="E62" s="317"/>
      <c r="F62" s="317"/>
      <c r="G62" s="317"/>
      <c r="H62" s="317"/>
      <c r="I62" s="317"/>
      <c r="J62" s="317"/>
      <c r="K62" s="317"/>
      <c r="L62" s="317"/>
      <c r="M62" s="318"/>
    </row>
    <row r="63" spans="1:13" ht="15.75" customHeight="1">
      <c r="A63" s="310" t="s">
        <v>3776</v>
      </c>
      <c r="B63" s="311"/>
      <c r="C63" s="312"/>
      <c r="D63" s="316" t="str">
        <f>IF(AND(E61="その他",'[3]６．がん種情報'!D4=""),"６．がん種情報の「転移の部位（その他）」を入力してください",IF('[3]６．がん種情報'!D4="","－",'[3]６．がん種情報'!D4))</f>
        <v>－</v>
      </c>
      <c r="E63" s="317"/>
      <c r="F63" s="317"/>
      <c r="G63" s="317"/>
      <c r="H63" s="317"/>
      <c r="I63" s="317"/>
      <c r="J63" s="317"/>
      <c r="K63" s="317"/>
      <c r="L63" s="317"/>
      <c r="M63" s="318"/>
    </row>
    <row r="64" spans="1:13" ht="15.75" customHeight="1">
      <c r="A64" s="310" t="s">
        <v>3777</v>
      </c>
      <c r="B64" s="311"/>
      <c r="C64" s="312"/>
      <c r="D64" s="316" t="str">
        <f>IF(AND(F61="その他",'[3]６．がん種情報'!D5=""),"６．がん種情報の「転移の部位（その他）」を入力してください",IF('[3]６．がん種情報'!D5="","－",'[3]６．がん種情報'!D5))</f>
        <v>－</v>
      </c>
      <c r="E64" s="317"/>
      <c r="F64" s="317"/>
      <c r="G64" s="317"/>
      <c r="H64" s="317"/>
      <c r="I64" s="317"/>
      <c r="J64" s="317"/>
      <c r="K64" s="317"/>
      <c r="L64" s="317"/>
      <c r="M64" s="318"/>
    </row>
    <row r="65" spans="1:13" ht="15.75" customHeight="1">
      <c r="A65" s="310" t="s">
        <v>3778</v>
      </c>
      <c r="B65" s="311"/>
      <c r="C65" s="312"/>
      <c r="D65" s="316" t="str">
        <f>IF(AND(H61="その他",'[3]６．がん種情報'!D6=""),"６．がん種情報の「転移の部位（その他）」を入力してください",IF('[3]６．がん種情報'!D6="","－",'[3]６．がん種情報'!D6))</f>
        <v>－</v>
      </c>
      <c r="E65" s="317"/>
      <c r="F65" s="317"/>
      <c r="G65" s="317"/>
      <c r="H65" s="317"/>
      <c r="I65" s="317"/>
      <c r="J65" s="317"/>
      <c r="K65" s="317"/>
      <c r="L65" s="317"/>
      <c r="M65" s="318"/>
    </row>
    <row r="66" spans="1:13" ht="15.75" customHeight="1">
      <c r="A66" s="310" t="s">
        <v>3779</v>
      </c>
      <c r="B66" s="311"/>
      <c r="C66" s="312"/>
      <c r="D66" s="316" t="str">
        <f>IF(AND(I61="その他",'[3]６．がん種情報'!D7=""),"６．がん種情報の「転移の部位（その他）」を入力してください",IF('[3]６．がん種情報'!D7="","－",'[3]６．がん種情報'!D7))</f>
        <v>－</v>
      </c>
      <c r="E66" s="317"/>
      <c r="F66" s="317"/>
      <c r="G66" s="317"/>
      <c r="H66" s="317"/>
      <c r="I66" s="317"/>
      <c r="J66" s="317"/>
      <c r="K66" s="317"/>
      <c r="L66" s="317"/>
      <c r="M66" s="318"/>
    </row>
    <row r="67" spans="1:13" ht="4.5" customHeight="1">
      <c r="A67" s="160"/>
      <c r="B67" s="149"/>
      <c r="C67" s="160"/>
      <c r="D67" s="160"/>
      <c r="E67" s="160"/>
      <c r="F67" s="160"/>
      <c r="G67" s="160"/>
      <c r="H67" s="160"/>
      <c r="I67" s="160"/>
      <c r="J67" s="160"/>
      <c r="K67" s="160"/>
      <c r="L67" s="160"/>
      <c r="M67" s="160"/>
    </row>
    <row r="68" spans="1:13" ht="18.75" customHeight="1">
      <c r="A68" s="387" t="s">
        <v>3743</v>
      </c>
      <c r="B68" s="388"/>
      <c r="C68" s="388"/>
      <c r="D68" s="388"/>
      <c r="E68" s="388"/>
      <c r="F68" s="389"/>
      <c r="G68" s="168"/>
      <c r="H68" s="387" t="s">
        <v>3744</v>
      </c>
      <c r="I68" s="388"/>
      <c r="J68" s="388"/>
      <c r="K68" s="388"/>
      <c r="L68" s="388"/>
      <c r="M68" s="389"/>
    </row>
    <row r="69" spans="1:13" ht="18.75" customHeight="1">
      <c r="A69" s="434" t="s">
        <v>3745</v>
      </c>
      <c r="B69" s="434"/>
      <c r="C69" s="434"/>
      <c r="D69" s="449" t="str">
        <f>IF(AND('[3]６．がん種情報'!B12="要入力",'[3]６．がん種情報'!B15=""),"６．がん種情報の「EGFR」を入力してください",IF('[3]６．がん種情報'!B15="","－",'[3]６．がん種情報'!B15))</f>
        <v>６．がん種情報の「EGFR」を入力してください</v>
      </c>
      <c r="E69" s="449"/>
      <c r="F69" s="449"/>
      <c r="G69" s="168"/>
      <c r="H69" s="434" t="s">
        <v>2405</v>
      </c>
      <c r="I69" s="434"/>
      <c r="J69" s="434"/>
      <c r="K69" s="449" t="str">
        <f>IF(AND('[3]６．がん種情報'!H12="要入力",'[3]６．がん種情報'!H15=""),"６．がん種情報の「KRAS」を入力してください",IF('[3]６．がん種情報'!H15="","－",'[3]６．がん種情報'!H15))</f>
        <v>－</v>
      </c>
      <c r="L69" s="449"/>
      <c r="M69" s="449"/>
    </row>
    <row r="70" spans="1:13" ht="18.75" customHeight="1">
      <c r="A70" s="434" t="s">
        <v>2407</v>
      </c>
      <c r="B70" s="434"/>
      <c r="C70" s="434"/>
      <c r="D70" s="449" t="str">
        <f>IF(AND(D69="陽性",'[3]６．がん種情報'!B16=""),"６．がん種情報の「EGFR-type」を入力してください",IF('[3]６．がん種情報'!B16="","－",'[3]６．がん種情報'!B16))</f>
        <v>－</v>
      </c>
      <c r="E70" s="449"/>
      <c r="F70" s="449"/>
      <c r="G70" s="168"/>
      <c r="H70" s="434" t="s">
        <v>2409</v>
      </c>
      <c r="I70" s="434"/>
      <c r="J70" s="434"/>
      <c r="K70" s="449" t="str">
        <f>IF(AND(K69="陽性",'[3]６．がん種情報'!H16=""),"６．がん種情報の「KRAS-type」を入力してください",IF('[3]６．がん種情報'!H16="","－",'[3]６．がん種情報'!H16))</f>
        <v>－</v>
      </c>
      <c r="L70" s="449"/>
      <c r="M70" s="449"/>
    </row>
    <row r="71" spans="1:13" ht="18.75" customHeight="1">
      <c r="A71" s="434" t="s">
        <v>3746</v>
      </c>
      <c r="B71" s="434"/>
      <c r="C71" s="434"/>
      <c r="D71" s="449" t="str">
        <f>IF(D69="－","－",IF(AND(D69&lt;&gt;"不明or未検査",'[3]６．がん種情報'!B17=""),"６．がん種情報の「EGFR-検査方法」を入力してください",IF('[3]６．がん種情報'!B17="","－",'[3]６．がん種情報'!B17)))</f>
        <v>６．がん種情報の「EGFR-検査方法」を入力してください</v>
      </c>
      <c r="E71" s="449"/>
      <c r="F71" s="449"/>
      <c r="G71" s="168"/>
      <c r="H71" s="434" t="s">
        <v>2413</v>
      </c>
      <c r="I71" s="434"/>
      <c r="J71" s="434"/>
      <c r="K71" s="449" t="str">
        <f>IF(K69="－","－",IF(AND(K69&lt;&gt;"不明or未検査",'[3]６．がん種情報'!H17=""),"６．がん種情報の「KRAS-検査方法」を入力してください",IF('[3]６．がん種情報'!H17="","－",'[3]６．がん種情報'!H17)))</f>
        <v>－</v>
      </c>
      <c r="L71" s="449"/>
      <c r="M71" s="449"/>
    </row>
    <row r="72" spans="1:13" ht="18.75" customHeight="1">
      <c r="A72" s="310" t="s">
        <v>1369</v>
      </c>
      <c r="B72" s="311"/>
      <c r="C72" s="312"/>
      <c r="D72" s="449" t="str">
        <f>IF(AND('[3]６．がん種情報'!B12="要入力",'[3]６．がん種情報'!B18=""),"６．がん種情報の「EGFR-TKI耐性後EGFR-T790M」を入力してください",IF('[3]６．がん種情報'!B18="","－",'[3]６．がん種情報'!B18))</f>
        <v>６．がん種情報の「EGFR-TKI耐性後EGFR-T790M」を入力してください</v>
      </c>
      <c r="E72" s="449"/>
      <c r="F72" s="449"/>
      <c r="G72" s="168"/>
      <c r="H72" s="434" t="s">
        <v>2417</v>
      </c>
      <c r="I72" s="434"/>
      <c r="J72" s="434"/>
      <c r="K72" s="449" t="str">
        <f>IF(AND('[3]６．がん種情報'!H12="要入力",'[3]６．がん種情報'!H18=""),"６．がん種情報の「NRAS」を入力してください",IF('[3]６．がん種情報'!H18="","－",'[3]６．がん種情報'!H18))</f>
        <v>－</v>
      </c>
      <c r="L72" s="449"/>
      <c r="M72" s="449"/>
    </row>
    <row r="73" spans="1:13" ht="18.75" customHeight="1">
      <c r="A73" s="434" t="s">
        <v>1370</v>
      </c>
      <c r="B73" s="434"/>
      <c r="C73" s="434"/>
      <c r="D73" s="449" t="str">
        <f>IF(AND('[3]６．がん種情報'!B12="要入力",'[3]６．がん種情報'!B19=""),"６．がん種情報の「ALK融合」を入力してください",IF('[3]６．がん種情報'!B19="","－",'[3]６．がん種情報'!B19))</f>
        <v>６．がん種情報の「ALK融合」を入力してください</v>
      </c>
      <c r="E73" s="449"/>
      <c r="F73" s="449"/>
      <c r="G73" s="168"/>
      <c r="H73" s="434" t="s">
        <v>2420</v>
      </c>
      <c r="I73" s="434"/>
      <c r="J73" s="434"/>
      <c r="K73" s="449" t="str">
        <f>IF(AND(K72="陽性",'[3]６．がん種情報'!H19=""),"６．がん種情報の「NRAS-type」を入力してください",IF('[3]６．がん種情報'!H19="","－",'[3]６．がん種情報'!H19))</f>
        <v>－</v>
      </c>
      <c r="L73" s="449"/>
      <c r="M73" s="449"/>
    </row>
    <row r="74" spans="1:13" ht="18.75" customHeight="1">
      <c r="A74" s="434" t="s">
        <v>3747</v>
      </c>
      <c r="B74" s="434"/>
      <c r="C74" s="434"/>
      <c r="D74" s="449" t="str">
        <f>IF(D73="－","－",IF(AND(D73&lt;&gt;"不明or未検査",'[3]６．がん種情報'!B20=""),"６．がん種情報の「ALK検査方法」を入力してください",IF('[3]６．がん種情報'!B20="","－",'[3]６．がん種情報'!B20)))</f>
        <v>６．がん種情報の「ALK検査方法」を入力してください</v>
      </c>
      <c r="E74" s="449"/>
      <c r="F74" s="449"/>
      <c r="G74" s="168"/>
      <c r="H74" s="434" t="s">
        <v>1408</v>
      </c>
      <c r="I74" s="434"/>
      <c r="J74" s="434"/>
      <c r="K74" s="449" t="str">
        <f>IF(K73="－","－",IF(AND(K73&lt;&gt;"不明or未検査",'[3]６．がん種情報'!H20=""),"６．がん種情報の「NRAS-検査方法」を入力してください",IF('[3]６．がん種情報'!H20="","－",'[3]６．がん種情報'!H20)))</f>
        <v>－</v>
      </c>
      <c r="L74" s="449"/>
      <c r="M74" s="449"/>
    </row>
    <row r="75" spans="1:13" ht="18.75" customHeight="1">
      <c r="A75" s="434" t="s">
        <v>3748</v>
      </c>
      <c r="B75" s="434"/>
      <c r="C75" s="434"/>
      <c r="D75" s="449" t="str">
        <f>IF(AND('[3]６．がん種情報'!B12="要入力",'[3]６．がん種情報'!B21=""),"６．がん種情報の「ROS1」を入力してください",IF('[3]６．がん種情報'!B21="","－",'[3]６．がん種情報'!B21))</f>
        <v>６．がん種情報の「ROS1」を入力してください</v>
      </c>
      <c r="E75" s="449"/>
      <c r="F75" s="449"/>
      <c r="G75" s="168"/>
      <c r="H75" s="434" t="s">
        <v>1409</v>
      </c>
      <c r="I75" s="434"/>
      <c r="J75" s="434"/>
      <c r="K75" s="449" t="str">
        <f>IF(AND('[3]６．がん種情報'!H12="要入力",'[3]６．がん種情報'!H21=""),"６．がん種情報の「HER2」を入力してください",IF('[3]６．がん種情報'!H21="","－",'[3]６．がん種情報'!H21))</f>
        <v>－</v>
      </c>
      <c r="L75" s="449"/>
      <c r="M75" s="449"/>
    </row>
    <row r="76" spans="1:13" ht="18.75" customHeight="1">
      <c r="A76" s="434" t="s">
        <v>3749</v>
      </c>
      <c r="B76" s="434"/>
      <c r="C76" s="434"/>
      <c r="D76" s="449" t="str">
        <f>IF(AND('[3]６．がん種情報'!B12="要入力",'[3]６．がん種情報'!B22=""),"６．がん種情報の「BRAF(V600)」を入力してください",IF('[3]６．がん種情報'!B22="","－",'[3]６．がん種情報'!B22))</f>
        <v>６．がん種情報の「BRAF(V600)」を入力してください</v>
      </c>
      <c r="E76" s="449"/>
      <c r="F76" s="449"/>
      <c r="G76" s="168"/>
      <c r="H76" s="434" t="s">
        <v>2425</v>
      </c>
      <c r="I76" s="434"/>
      <c r="J76" s="434"/>
      <c r="K76" s="449" t="str">
        <f>IF(AND('[3]６．がん種情報'!H12="要入力",'[3]６．がん種情報'!H22=""),"６．がん種情報の「HER2」を入力してください",IF('[3]６．がん種情報'!H22="","－",'[3]６．がん種情報'!H22))</f>
        <v>－</v>
      </c>
      <c r="L76" s="449"/>
      <c r="M76" s="449"/>
    </row>
    <row r="77" spans="1:13" ht="18.75" customHeight="1">
      <c r="A77" s="434" t="s">
        <v>2426</v>
      </c>
      <c r="B77" s="434"/>
      <c r="C77" s="434"/>
      <c r="D77" s="449" t="str">
        <f>IF(AND('[3]６．がん種情報'!B12="要入力",'[3]６．がん種情報'!B23=""),"６．がん種情報の「PD-L1(IHC)」を入力してください",IF('[3]６．がん種情報'!B23="","－",'[3]６．がん種情報'!B23))</f>
        <v>６．がん種情報の「PD-L1(IHC)」を入力してください</v>
      </c>
      <c r="E77" s="449"/>
      <c r="F77" s="449"/>
      <c r="G77" s="168"/>
      <c r="H77" s="434" t="s">
        <v>3749</v>
      </c>
      <c r="I77" s="434"/>
      <c r="J77" s="434"/>
      <c r="K77" s="449" t="str">
        <f>IF(AND('[3]６．がん種情報'!H12="要入力",'[3]６．がん種情報'!H23=""),"６．がん種情報の「BRAF(V600)」を入力してください",IF('[3]６．がん種情報'!H23="","－",'[3]６．がん種情報'!H23))</f>
        <v>－</v>
      </c>
      <c r="L77" s="449"/>
      <c r="M77" s="449"/>
    </row>
    <row r="78" spans="1:13" ht="18.75" customHeight="1">
      <c r="A78" s="434" t="s">
        <v>2427</v>
      </c>
      <c r="B78" s="434"/>
      <c r="C78" s="434"/>
      <c r="D78" s="449" t="str">
        <f>IF(D77="－","－",IF(AND(D77&lt;&gt;"不明or未検査",'[3]６．がん種情報'!B24=""),"６．がん種情報の「ALK検査方法」を入力してください",IF('[3]６．がん種情報'!B24="","－",'[3]６．がん種情報'!B24)))</f>
        <v>６．がん種情報の「ALK検査方法」を入力してください</v>
      </c>
      <c r="E78" s="449"/>
      <c r="F78" s="449"/>
      <c r="G78" s="168"/>
      <c r="H78" s="160"/>
      <c r="I78" s="160"/>
      <c r="J78" s="160"/>
      <c r="K78" s="462"/>
      <c r="L78" s="462"/>
      <c r="M78" s="463"/>
    </row>
    <row r="79" spans="1:13" ht="18.75" customHeight="1">
      <c r="A79" s="434" t="s">
        <v>2428</v>
      </c>
      <c r="B79" s="434"/>
      <c r="C79" s="434"/>
      <c r="D79" s="461" t="str">
        <f>IF(AND(D77="陽性",'[3]６．がん種情報'!B25=""),"６．がん種情報の「PD-L1(IHC)_陽性率（％）」を入力してください",IF('[3]６．がん種情報'!B25="","－",'[3]６．がん種情報'!B25))</f>
        <v>－</v>
      </c>
      <c r="E79" s="461"/>
      <c r="F79" s="461"/>
      <c r="G79" s="168"/>
      <c r="H79" s="387" t="s">
        <v>3750</v>
      </c>
      <c r="I79" s="388"/>
      <c r="J79" s="388"/>
      <c r="K79" s="388"/>
      <c r="L79" s="388"/>
      <c r="M79" s="389"/>
    </row>
    <row r="80" spans="1:13" ht="18.75" customHeight="1">
      <c r="A80" s="434" t="s">
        <v>3751</v>
      </c>
      <c r="B80" s="434"/>
      <c r="C80" s="434"/>
      <c r="D80" s="449" t="str">
        <f>IF(AND('[3]６．がん種情報'!B12="要入力",'[3]６．がん種情報'!B26=""),"６．がん種情報の「アスベスト曝露歴」を入力してください",IF('[3]６．がん種情報'!B26="","－",'[3]６．がん種情報'!B26))</f>
        <v>６．がん種情報の「アスベスト曝露歴」を入力してください</v>
      </c>
      <c r="E80" s="449"/>
      <c r="F80" s="449"/>
      <c r="G80" s="168"/>
      <c r="H80" s="434" t="s">
        <v>1411</v>
      </c>
      <c r="I80" s="434"/>
      <c r="J80" s="434"/>
      <c r="K80" s="449" t="str">
        <f>IF(AND('[3]６．がん種情報'!K12="要入力",'[3]６．がん種情報'!K15=""),"６．がん種情報の「HBsAg」を入力してください",IF('[3]６．がん種情報'!K15="","－",'[3]６．がん種情報'!K15))</f>
        <v>－</v>
      </c>
      <c r="L80" s="449"/>
      <c r="M80" s="449"/>
    </row>
    <row r="81" spans="1:13" ht="18.75" customHeight="1">
      <c r="A81" s="160"/>
      <c r="B81" s="160"/>
      <c r="C81" s="160"/>
      <c r="D81" s="160"/>
      <c r="E81" s="160"/>
      <c r="F81" s="160"/>
      <c r="G81" s="160"/>
      <c r="H81" s="434" t="s">
        <v>3752</v>
      </c>
      <c r="I81" s="434"/>
      <c r="J81" s="434"/>
      <c r="K81" s="449" t="str">
        <f>IF(AND('[3]６．がん種情報'!K12="要入力",'[3]６．がん種情報'!K16=""),"６．がん種情報の「HBs抗体」を入力してください",IF('[3]６．がん種情報'!K16="","－",'[3]６．がん種情報'!K16))</f>
        <v>－</v>
      </c>
      <c r="L81" s="449"/>
      <c r="M81" s="449"/>
    </row>
    <row r="82" spans="1:13" ht="18.75" customHeight="1">
      <c r="A82" s="387" t="s">
        <v>3753</v>
      </c>
      <c r="B82" s="388"/>
      <c r="C82" s="388"/>
      <c r="D82" s="388"/>
      <c r="E82" s="388"/>
      <c r="F82" s="389"/>
      <c r="G82" s="160"/>
      <c r="H82" s="434" t="s">
        <v>2414</v>
      </c>
      <c r="I82" s="434"/>
      <c r="J82" s="434"/>
      <c r="K82" s="449" t="str">
        <f>IF(AND('[3]６．がん種情報'!K12="要入力",'[3]６．がん種情報'!K17=""),"６．がん種情報の「HBV-DNA（LogIU/mL）」を入力してください",IF('[3]６．がん種情報'!K17="","－",'[3]６．がん種情報'!K17))</f>
        <v>－</v>
      </c>
      <c r="L82" s="449"/>
      <c r="M82" s="449"/>
    </row>
    <row r="83" spans="1:13" ht="18.75" customHeight="1">
      <c r="A83" s="434" t="s">
        <v>3754</v>
      </c>
      <c r="B83" s="434"/>
      <c r="C83" s="434"/>
      <c r="D83" s="449" t="str">
        <f>IF(AND('[3]６．がん種情報'!E12="要入力",'[3]６．がん種情報'!E15=""),"６．がん種情報の「HER2(IHC)」を入力してください",IF('[3]６．がん種情報'!E15="","－",'[3]６．がん種情報'!E15))</f>
        <v>－</v>
      </c>
      <c r="E83" s="449"/>
      <c r="F83" s="449"/>
      <c r="G83" s="160"/>
      <c r="H83" s="434" t="s">
        <v>3755</v>
      </c>
      <c r="I83" s="434"/>
      <c r="J83" s="434"/>
      <c r="K83" s="449" t="str">
        <f>IF(AND('[3]６．がん種情報'!K12="要入力",'[3]６．がん種情報'!K18=""),"６．がん種情報の「HCV抗体」を入力してください",IF('[3]６．がん種情報'!K18="","－",'[3]６．がん種情報'!K18))</f>
        <v>－</v>
      </c>
      <c r="L83" s="449"/>
      <c r="M83" s="449"/>
    </row>
    <row r="84" spans="1:13" ht="18.75" customHeight="1">
      <c r="A84" s="434" t="s">
        <v>2408</v>
      </c>
      <c r="B84" s="434"/>
      <c r="C84" s="434"/>
      <c r="D84" s="449" t="str">
        <f>IF(AND('[3]６．がん種情報'!E12="要入力",'[3]６．がん種情報'!E16=""),"６．がん種情報の「HER2(FISH)」を入力してください",IF('[3]６．がん種情報'!E16="","－",'[3]６．がん種情報'!E16))</f>
        <v>－</v>
      </c>
      <c r="E84" s="449"/>
      <c r="F84" s="449"/>
      <c r="G84" s="160"/>
      <c r="H84" s="434" t="s">
        <v>2421</v>
      </c>
      <c r="I84" s="434"/>
      <c r="J84" s="434"/>
      <c r="K84" s="449" t="str">
        <f>IF(AND('[3]６．がん種情報'!K12="要入力",'[3]６．がん種情報'!K19=""),"６．がん種情報の「HCV-RNA（LogIU/mL）」を入力してください",IF('[3]６．がん種情報'!K19="","－",'[3]６．がん種情報'!K19))</f>
        <v>－</v>
      </c>
      <c r="L84" s="449"/>
      <c r="M84" s="449"/>
    </row>
    <row r="85" spans="1:13" ht="18.75" customHeight="1">
      <c r="A85" s="434" t="s">
        <v>1391</v>
      </c>
      <c r="B85" s="434"/>
      <c r="C85" s="434"/>
      <c r="D85" s="449" t="str">
        <f>IF(AND('[3]６．がん種情報'!E12="要入力",'[3]６．がん種情報'!E17=""),"６．がん種情報の「ER」を入力してください",IF('[3]６．がん種情報'!E17="","－",'[3]６．がん種情報'!E17))</f>
        <v>－</v>
      </c>
      <c r="E85" s="449"/>
      <c r="F85" s="449"/>
      <c r="G85" s="160"/>
      <c r="H85" s="462"/>
      <c r="I85" s="462"/>
      <c r="J85" s="462"/>
      <c r="K85" s="160"/>
      <c r="L85" s="160"/>
      <c r="M85" s="160"/>
    </row>
    <row r="86" spans="1:13" ht="18.75" customHeight="1">
      <c r="A86" s="434" t="s">
        <v>1392</v>
      </c>
      <c r="B86" s="434"/>
      <c r="C86" s="434"/>
      <c r="D86" s="449" t="str">
        <f>IF(AND('[3]６．がん種情報'!E12="要入力",'[3]６．がん種情報'!E18=""),"６．がん種情報の「PgR」を入力してください",IF('[3]６．がん種情報'!E18="","－",'[3]６．がん種情報'!E18))</f>
        <v>－</v>
      </c>
      <c r="E86" s="449"/>
      <c r="F86" s="449"/>
      <c r="G86" s="160"/>
      <c r="H86" s="387" t="s">
        <v>3756</v>
      </c>
      <c r="I86" s="388"/>
      <c r="J86" s="388"/>
      <c r="K86" s="388"/>
      <c r="L86" s="388"/>
      <c r="M86" s="389"/>
    </row>
    <row r="87" spans="1:13" ht="18.75" customHeight="1">
      <c r="A87" s="434" t="s">
        <v>3757</v>
      </c>
      <c r="B87" s="434"/>
      <c r="C87" s="434"/>
      <c r="D87" s="449" t="str">
        <f>IF(AND('[3]６．がん種情報'!E12="要入力",'[3]６．がん種情報'!E19=""),"６．がん種情報の「gBRCA1」を入力してください",IF('[3]６．がん種情報'!E19="","－",'[3]６．がん種情報'!E19))</f>
        <v>－</v>
      </c>
      <c r="E87" s="449"/>
      <c r="F87" s="449"/>
      <c r="G87" s="160"/>
      <c r="H87" s="434" t="s">
        <v>3749</v>
      </c>
      <c r="I87" s="434"/>
      <c r="J87" s="434"/>
      <c r="K87" s="449" t="str">
        <f>IF(AND('[3]６．がん種情報'!N12="要入力",'[3]６．がん種情報'!N15=""),"６．がん種情報の「BRAF(V600)」を入力してください",IF('[3]６．がん種情報'!N15="","－",'[3]６．がん種情報'!N15))</f>
        <v>－</v>
      </c>
      <c r="L87" s="449"/>
      <c r="M87" s="449"/>
    </row>
    <row r="88" spans="1:13" ht="18.75" customHeight="1">
      <c r="A88" s="434" t="s">
        <v>2422</v>
      </c>
      <c r="B88" s="434"/>
      <c r="C88" s="434"/>
      <c r="D88" s="449" t="str">
        <f>IF(AND('[3]６．がん種情報'!E12="要入力",'[3]６．がん種情報'!E20=""),"６．がん種情報の「gBRCA2」を入力してください",IF('[3]６．がん種情報'!E20="","－",'[3]６．がん種情報'!E20))</f>
        <v>－</v>
      </c>
      <c r="E88" s="449"/>
      <c r="F88" s="449"/>
      <c r="G88" s="160"/>
      <c r="H88" s="160"/>
      <c r="I88" s="160"/>
      <c r="J88" s="160"/>
      <c r="K88" s="160"/>
      <c r="L88" s="160"/>
      <c r="M88" s="160"/>
    </row>
    <row r="89" spans="1:13" ht="16.8" thickBot="1"/>
    <row r="90" spans="1:13" s="176" customFormat="1" ht="18.75" customHeight="1" thickBot="1">
      <c r="A90" s="406" t="s">
        <v>3758</v>
      </c>
      <c r="B90" s="320"/>
      <c r="C90" s="320"/>
      <c r="D90" s="320"/>
      <c r="E90" s="320"/>
      <c r="F90" s="320"/>
      <c r="G90" s="320"/>
      <c r="H90" s="320"/>
      <c r="I90" s="320"/>
      <c r="J90" s="320"/>
      <c r="K90" s="320"/>
      <c r="L90" s="320"/>
      <c r="M90" s="321"/>
    </row>
    <row r="91" spans="1:13">
      <c r="A91" s="407" t="str">
        <f>IF('[3]１．担当医師情報'!B7="","－",'[3]１．担当医師情報'!B7)</f>
        <v>－</v>
      </c>
      <c r="B91" s="408"/>
      <c r="C91" s="408"/>
      <c r="D91" s="408"/>
      <c r="E91" s="408"/>
      <c r="F91" s="408"/>
      <c r="G91" s="408"/>
      <c r="H91" s="408"/>
      <c r="I91" s="408"/>
      <c r="J91" s="408"/>
      <c r="K91" s="408"/>
      <c r="L91" s="408"/>
      <c r="M91" s="409"/>
    </row>
    <row r="92" spans="1:13">
      <c r="A92" s="410"/>
      <c r="B92" s="411"/>
      <c r="C92" s="411"/>
      <c r="D92" s="411"/>
      <c r="E92" s="411"/>
      <c r="F92" s="411"/>
      <c r="G92" s="411"/>
      <c r="H92" s="411"/>
      <c r="I92" s="411"/>
      <c r="J92" s="411"/>
      <c r="K92" s="411"/>
      <c r="L92" s="411"/>
      <c r="M92" s="412"/>
    </row>
    <row r="93" spans="1:13">
      <c r="A93" s="410"/>
      <c r="B93" s="411"/>
      <c r="C93" s="411"/>
      <c r="D93" s="411"/>
      <c r="E93" s="411"/>
      <c r="F93" s="411"/>
      <c r="G93" s="411"/>
      <c r="H93" s="411"/>
      <c r="I93" s="411"/>
      <c r="J93" s="411"/>
      <c r="K93" s="411"/>
      <c r="L93" s="411"/>
      <c r="M93" s="412"/>
    </row>
    <row r="94" spans="1:13" ht="16.8" thickBot="1">
      <c r="A94" s="413"/>
      <c r="B94" s="414"/>
      <c r="C94" s="414"/>
      <c r="D94" s="414"/>
      <c r="E94" s="414"/>
      <c r="F94" s="414"/>
      <c r="G94" s="414"/>
      <c r="H94" s="414"/>
      <c r="I94" s="414"/>
      <c r="J94" s="414"/>
      <c r="K94" s="414"/>
      <c r="L94" s="414"/>
      <c r="M94" s="415"/>
    </row>
    <row r="95" spans="1:13" ht="16.8" thickBot="1"/>
    <row r="96" spans="1:13" s="176" customFormat="1" ht="18.75" customHeight="1" thickBot="1">
      <c r="A96" s="406" t="s">
        <v>3759</v>
      </c>
      <c r="B96" s="320"/>
      <c r="C96" s="320"/>
      <c r="D96" s="320"/>
      <c r="E96" s="320"/>
      <c r="F96" s="320"/>
      <c r="G96" s="320"/>
      <c r="H96" s="320"/>
      <c r="I96" s="320"/>
      <c r="J96" s="320"/>
      <c r="K96" s="320"/>
      <c r="L96" s="320"/>
      <c r="M96" s="321"/>
    </row>
    <row r="97" spans="1:13">
      <c r="A97" s="396"/>
      <c r="B97" s="397"/>
      <c r="C97" s="397"/>
      <c r="D97" s="397"/>
      <c r="E97" s="397"/>
      <c r="F97" s="397"/>
      <c r="G97" s="397"/>
      <c r="H97" s="397"/>
      <c r="I97" s="397"/>
      <c r="J97" s="397"/>
      <c r="K97" s="397"/>
      <c r="L97" s="397"/>
      <c r="M97" s="398"/>
    </row>
    <row r="98" spans="1:13">
      <c r="A98" s="399"/>
      <c r="B98" s="400"/>
      <c r="C98" s="400"/>
      <c r="D98" s="400"/>
      <c r="E98" s="400"/>
      <c r="F98" s="400"/>
      <c r="G98" s="400"/>
      <c r="H98" s="400"/>
      <c r="I98" s="400"/>
      <c r="J98" s="400"/>
      <c r="K98" s="400"/>
      <c r="L98" s="400"/>
      <c r="M98" s="401"/>
    </row>
    <row r="99" spans="1:13">
      <c r="A99" s="399"/>
      <c r="B99" s="400"/>
      <c r="C99" s="400"/>
      <c r="D99" s="400"/>
      <c r="E99" s="400"/>
      <c r="F99" s="400"/>
      <c r="G99" s="400"/>
      <c r="H99" s="400"/>
      <c r="I99" s="400"/>
      <c r="J99" s="400"/>
      <c r="K99" s="400"/>
      <c r="L99" s="400"/>
      <c r="M99" s="401"/>
    </row>
    <row r="100" spans="1:13">
      <c r="A100" s="399"/>
      <c r="B100" s="400"/>
      <c r="C100" s="400"/>
      <c r="D100" s="400"/>
      <c r="E100" s="400"/>
      <c r="F100" s="400"/>
      <c r="G100" s="400"/>
      <c r="H100" s="400"/>
      <c r="I100" s="400"/>
      <c r="J100" s="400"/>
      <c r="K100" s="400"/>
      <c r="L100" s="400"/>
      <c r="M100" s="401"/>
    </row>
    <row r="101" spans="1:13" ht="16.8" thickBot="1">
      <c r="A101" s="402"/>
      <c r="B101" s="403"/>
      <c r="C101" s="403"/>
      <c r="D101" s="403"/>
      <c r="E101" s="403"/>
      <c r="F101" s="403"/>
      <c r="G101" s="403"/>
      <c r="H101" s="403"/>
      <c r="I101" s="403"/>
      <c r="J101" s="403"/>
      <c r="K101" s="403"/>
      <c r="L101" s="403"/>
      <c r="M101" s="404"/>
    </row>
    <row r="103" spans="1:13">
      <c r="A103" s="405" t="s">
        <v>3760</v>
      </c>
      <c r="B103" s="405"/>
      <c r="C103" s="405"/>
      <c r="D103" s="405"/>
      <c r="E103" s="405"/>
      <c r="F103" s="405"/>
      <c r="G103" s="405"/>
      <c r="H103" s="405"/>
      <c r="I103" s="405"/>
      <c r="J103" s="405"/>
      <c r="K103" s="405"/>
      <c r="L103" s="405"/>
      <c r="M103" s="405"/>
    </row>
  </sheetData>
  <sheetProtection algorithmName="SHA-512" hashValue="pVqJPn8f12UYJd5Z+6F4x14katPdAJKaUGKKy7X7JzH67ex5siO6V1b890TYiEegMLpxSQJzUEgXCPOkVSuiHQ==" saltValue="JYQY3GXwbDaJnt0lQ2uqbA==" spinCount="100000" sheet="1" objects="1" scenarios="1"/>
  <mergeCells count="263">
    <mergeCell ref="A103:M103"/>
    <mergeCell ref="A88:C88"/>
    <mergeCell ref="D88:F88"/>
    <mergeCell ref="A90:M90"/>
    <mergeCell ref="A91:M94"/>
    <mergeCell ref="A96:M96"/>
    <mergeCell ref="A97:M101"/>
    <mergeCell ref="A86:C86"/>
    <mergeCell ref="D86:F86"/>
    <mergeCell ref="H86:M86"/>
    <mergeCell ref="A87:C87"/>
    <mergeCell ref="D87:F87"/>
    <mergeCell ref="H87:J87"/>
    <mergeCell ref="K87:M87"/>
    <mergeCell ref="A84:C84"/>
    <mergeCell ref="D84:F84"/>
    <mergeCell ref="H84:J84"/>
    <mergeCell ref="K84:M84"/>
    <mergeCell ref="A85:C85"/>
    <mergeCell ref="D85:F85"/>
    <mergeCell ref="H85:J85"/>
    <mergeCell ref="H81:J81"/>
    <mergeCell ref="K81:M81"/>
    <mergeCell ref="A82:F82"/>
    <mergeCell ref="H82:J82"/>
    <mergeCell ref="K82:M82"/>
    <mergeCell ref="A83:C83"/>
    <mergeCell ref="D83:F83"/>
    <mergeCell ref="H83:J83"/>
    <mergeCell ref="K83:M83"/>
    <mergeCell ref="A79:C79"/>
    <mergeCell ref="D79:F79"/>
    <mergeCell ref="H79:M79"/>
    <mergeCell ref="A80:C80"/>
    <mergeCell ref="D80:F80"/>
    <mergeCell ref="H80:J80"/>
    <mergeCell ref="K80:M80"/>
    <mergeCell ref="A77:C77"/>
    <mergeCell ref="D77:F77"/>
    <mergeCell ref="H77:J77"/>
    <mergeCell ref="K77:M77"/>
    <mergeCell ref="A78:C78"/>
    <mergeCell ref="D78:F78"/>
    <mergeCell ref="K78:M78"/>
    <mergeCell ref="A75:C75"/>
    <mergeCell ref="D75:F75"/>
    <mergeCell ref="H75:J75"/>
    <mergeCell ref="K75:M75"/>
    <mergeCell ref="A76:C76"/>
    <mergeCell ref="D76:F76"/>
    <mergeCell ref="H76:J76"/>
    <mergeCell ref="K76:M76"/>
    <mergeCell ref="A73:C73"/>
    <mergeCell ref="D73:F73"/>
    <mergeCell ref="H73:J73"/>
    <mergeCell ref="K73:M73"/>
    <mergeCell ref="A74:C74"/>
    <mergeCell ref="D74:F74"/>
    <mergeCell ref="H74:J74"/>
    <mergeCell ref="K74:M74"/>
    <mergeCell ref="A71:C71"/>
    <mergeCell ref="D71:F71"/>
    <mergeCell ref="H71:J71"/>
    <mergeCell ref="K71:M71"/>
    <mergeCell ref="A72:C72"/>
    <mergeCell ref="D72:F72"/>
    <mergeCell ref="H72:J72"/>
    <mergeCell ref="K72:M72"/>
    <mergeCell ref="A69:C69"/>
    <mergeCell ref="D69:F69"/>
    <mergeCell ref="H69:J69"/>
    <mergeCell ref="K69:M69"/>
    <mergeCell ref="A70:C70"/>
    <mergeCell ref="D70:F70"/>
    <mergeCell ref="H70:J70"/>
    <mergeCell ref="K70:M70"/>
    <mergeCell ref="A65:C65"/>
    <mergeCell ref="D65:M65"/>
    <mergeCell ref="A66:C66"/>
    <mergeCell ref="D66:M66"/>
    <mergeCell ref="A68:F68"/>
    <mergeCell ref="H68:M68"/>
    <mergeCell ref="A62:C62"/>
    <mergeCell ref="D62:M62"/>
    <mergeCell ref="A63:C63"/>
    <mergeCell ref="D63:M63"/>
    <mergeCell ref="A64:C64"/>
    <mergeCell ref="D64:M64"/>
    <mergeCell ref="B55:C55"/>
    <mergeCell ref="B56:C56"/>
    <mergeCell ref="B57:C57"/>
    <mergeCell ref="A59:M59"/>
    <mergeCell ref="A60:C60"/>
    <mergeCell ref="A61:C61"/>
    <mergeCell ref="F61:G61"/>
    <mergeCell ref="B53:C53"/>
    <mergeCell ref="E53:F53"/>
    <mergeCell ref="I53:J53"/>
    <mergeCell ref="L53:M53"/>
    <mergeCell ref="B54:C54"/>
    <mergeCell ref="E54:F54"/>
    <mergeCell ref="I54:J54"/>
    <mergeCell ref="L54:M54"/>
    <mergeCell ref="B51:C51"/>
    <mergeCell ref="E51:F51"/>
    <mergeCell ref="I51:J51"/>
    <mergeCell ref="L51:M51"/>
    <mergeCell ref="B52:C52"/>
    <mergeCell ref="E52:F52"/>
    <mergeCell ref="I52:J52"/>
    <mergeCell ref="L52:M52"/>
    <mergeCell ref="B49:C49"/>
    <mergeCell ref="E49:F49"/>
    <mergeCell ref="I49:J49"/>
    <mergeCell ref="L49:M49"/>
    <mergeCell ref="B50:C50"/>
    <mergeCell ref="E50:F50"/>
    <mergeCell ref="I50:J50"/>
    <mergeCell ref="L50:M50"/>
    <mergeCell ref="B47:C47"/>
    <mergeCell ref="E47:F47"/>
    <mergeCell ref="I47:J47"/>
    <mergeCell ref="L47:M47"/>
    <mergeCell ref="A48:B48"/>
    <mergeCell ref="C48:D48"/>
    <mergeCell ref="B45:C45"/>
    <mergeCell ref="E45:F45"/>
    <mergeCell ref="I45:J45"/>
    <mergeCell ref="L45:M45"/>
    <mergeCell ref="B46:C46"/>
    <mergeCell ref="E46:F46"/>
    <mergeCell ref="I46:J46"/>
    <mergeCell ref="L46:M46"/>
    <mergeCell ref="B43:C43"/>
    <mergeCell ref="E43:F43"/>
    <mergeCell ref="I43:J43"/>
    <mergeCell ref="L43:M43"/>
    <mergeCell ref="B44:C44"/>
    <mergeCell ref="E44:F44"/>
    <mergeCell ref="I44:J44"/>
    <mergeCell ref="L44:M44"/>
    <mergeCell ref="B41:C41"/>
    <mergeCell ref="E41:F41"/>
    <mergeCell ref="I41:J41"/>
    <mergeCell ref="L41:M41"/>
    <mergeCell ref="B42:C42"/>
    <mergeCell ref="E42:F42"/>
    <mergeCell ref="I42:J42"/>
    <mergeCell ref="L42:M42"/>
    <mergeCell ref="B39:C39"/>
    <mergeCell ref="E39:F39"/>
    <mergeCell ref="I39:J39"/>
    <mergeCell ref="L39:M39"/>
    <mergeCell ref="B40:C40"/>
    <mergeCell ref="E40:F40"/>
    <mergeCell ref="I40:J40"/>
    <mergeCell ref="L40:M40"/>
    <mergeCell ref="B37:C37"/>
    <mergeCell ref="E37:F37"/>
    <mergeCell ref="I37:J37"/>
    <mergeCell ref="L37:M37"/>
    <mergeCell ref="B38:C38"/>
    <mergeCell ref="E38:F38"/>
    <mergeCell ref="I38:J38"/>
    <mergeCell ref="L38:M38"/>
    <mergeCell ref="B35:C35"/>
    <mergeCell ref="E35:F35"/>
    <mergeCell ref="I35:J35"/>
    <mergeCell ref="L35:M35"/>
    <mergeCell ref="B36:C36"/>
    <mergeCell ref="E36:F36"/>
    <mergeCell ref="I36:J36"/>
    <mergeCell ref="L36:M36"/>
    <mergeCell ref="B33:C33"/>
    <mergeCell ref="E33:F33"/>
    <mergeCell ref="I33:J33"/>
    <mergeCell ref="L33:M33"/>
    <mergeCell ref="B34:C34"/>
    <mergeCell ref="E34:F34"/>
    <mergeCell ref="I34:J34"/>
    <mergeCell ref="L34:M34"/>
    <mergeCell ref="B31:C31"/>
    <mergeCell ref="E31:F31"/>
    <mergeCell ref="I31:J31"/>
    <mergeCell ref="L31:M31"/>
    <mergeCell ref="B32:C32"/>
    <mergeCell ref="E32:F32"/>
    <mergeCell ref="I32:J32"/>
    <mergeCell ref="L32:M32"/>
    <mergeCell ref="J29:K29"/>
    <mergeCell ref="L29:M29"/>
    <mergeCell ref="B30:C30"/>
    <mergeCell ref="E30:F30"/>
    <mergeCell ref="I30:J30"/>
    <mergeCell ref="L30:M30"/>
    <mergeCell ref="A28:B28"/>
    <mergeCell ref="C28:D28"/>
    <mergeCell ref="A29:B29"/>
    <mergeCell ref="C29:D29"/>
    <mergeCell ref="E29:F29"/>
    <mergeCell ref="G29:I29"/>
    <mergeCell ref="A25:M25"/>
    <mergeCell ref="A26:B26"/>
    <mergeCell ref="C26:I26"/>
    <mergeCell ref="J26:K26"/>
    <mergeCell ref="L26:M26"/>
    <mergeCell ref="A27:B27"/>
    <mergeCell ref="C27:D27"/>
    <mergeCell ref="G27:H27"/>
    <mergeCell ref="J27:K27"/>
    <mergeCell ref="L27:M27"/>
    <mergeCell ref="A19:C19"/>
    <mergeCell ref="D19:M19"/>
    <mergeCell ref="A20:B20"/>
    <mergeCell ref="C20:E20"/>
    <mergeCell ref="A22:M22"/>
    <mergeCell ref="A23:C23"/>
    <mergeCell ref="D23:G23"/>
    <mergeCell ref="A17:B17"/>
    <mergeCell ref="C17:F17"/>
    <mergeCell ref="G17:I17"/>
    <mergeCell ref="J17:M17"/>
    <mergeCell ref="A18:B18"/>
    <mergeCell ref="C18:G18"/>
    <mergeCell ref="H18:I18"/>
    <mergeCell ref="J18:M18"/>
    <mergeCell ref="A15:B15"/>
    <mergeCell ref="C15:F15"/>
    <mergeCell ref="G15:I15"/>
    <mergeCell ref="J15:M15"/>
    <mergeCell ref="A16:B16"/>
    <mergeCell ref="C16:F16"/>
    <mergeCell ref="G16:I16"/>
    <mergeCell ref="J16:M16"/>
    <mergeCell ref="A13:C13"/>
    <mergeCell ref="D13:M13"/>
    <mergeCell ref="A14:B14"/>
    <mergeCell ref="C14:F14"/>
    <mergeCell ref="G14:H14"/>
    <mergeCell ref="I14:M14"/>
    <mergeCell ref="A11:B11"/>
    <mergeCell ref="C11:M11"/>
    <mergeCell ref="A12:C12"/>
    <mergeCell ref="D12:E12"/>
    <mergeCell ref="A6:B6"/>
    <mergeCell ref="C6:F6"/>
    <mergeCell ref="G6:I6"/>
    <mergeCell ref="J6:M6"/>
    <mergeCell ref="A8:M8"/>
    <mergeCell ref="A9:B9"/>
    <mergeCell ref="C9:F9"/>
    <mergeCell ref="G9:I9"/>
    <mergeCell ref="J9:M9"/>
    <mergeCell ref="A1:M1"/>
    <mergeCell ref="I3:J3"/>
    <mergeCell ref="K3:M3"/>
    <mergeCell ref="A4:M4"/>
    <mergeCell ref="C5:F5"/>
    <mergeCell ref="G5:I5"/>
    <mergeCell ref="J5:M5"/>
    <mergeCell ref="D10:F10"/>
    <mergeCell ref="G10:H10"/>
    <mergeCell ref="K10:M10"/>
  </mergeCells>
  <phoneticPr fontId="14"/>
  <conditionalFormatting sqref="A62:D66">
    <cfRule type="cellIs" dxfId="83" priority="35" operator="equal">
      <formula>"－"</formula>
    </cfRule>
  </conditionalFormatting>
  <conditionalFormatting sqref="A15:G17">
    <cfRule type="cellIs" dxfId="82" priority="7" operator="equal">
      <formula>"－"</formula>
    </cfRule>
  </conditionalFormatting>
  <conditionalFormatting sqref="A1:XFD14 A18:XFD60 A61:F61 A67:XFD1048576 H61:XFD61 N62:XFD66">
    <cfRule type="cellIs" dxfId="81" priority="119" operator="equal">
      <formula>"－"</formula>
    </cfRule>
  </conditionalFormatting>
  <conditionalFormatting sqref="B30:C36">
    <cfRule type="containsText" dxfId="80" priority="111" operator="containsText" text="部位を入力してください">
      <formula>NOT(ISERROR(SEARCH("部位を入力してください",B30)))</formula>
    </cfRule>
  </conditionalFormatting>
  <conditionalFormatting sqref="B37:C37">
    <cfRule type="containsText" dxfId="79" priority="110" operator="containsText" text="５．患者背景情報の「その他の詳細」を入力してください">
      <formula>NOT(ISERROR(SEARCH("５．患者背景情報の「その他の詳細」を入力してください",B37)))</formula>
    </cfRule>
  </conditionalFormatting>
  <conditionalFormatting sqref="B38:C38">
    <cfRule type="containsText" dxfId="78" priority="109" operator="containsText" text="５．患者背景情報の「活動性」を入力してください">
      <formula>NOT(ISERROR(SEARCH("５．患者背景情報の「活動性」を入力してください",B38)))</formula>
    </cfRule>
  </conditionalFormatting>
  <conditionalFormatting sqref="B40:C45">
    <cfRule type="containsText" dxfId="77" priority="17" operator="containsText" text="部位を入力してください">
      <formula>NOT(ISERROR(SEARCH("部位を入力してください",B40)))</formula>
    </cfRule>
  </conditionalFormatting>
  <conditionalFormatting sqref="B47:C47">
    <cfRule type="containsText" dxfId="76" priority="100" operator="containsText" text="５．患者背景情報の「活動性」を入力してください">
      <formula>NOT(ISERROR(SEARCH("５．患者背景情報の「活動性」を入力してください",B47)))</formula>
    </cfRule>
  </conditionalFormatting>
  <conditionalFormatting sqref="B49:C49">
    <cfRule type="containsText" dxfId="75" priority="96" operator="containsText" text="（家族歴１）を入力してください">
      <formula>NOT(ISERROR(SEARCH("（家族歴１）を入力してください",B49)))</formula>
    </cfRule>
  </conditionalFormatting>
  <conditionalFormatting sqref="B50:C50">
    <cfRule type="containsText" dxfId="74" priority="95" operator="containsText" text="５．患者背景情報の「家族歴・がん種」を入力してください">
      <formula>NOT(ISERROR(SEARCH("５．患者背景情報の「家族歴・がん種」を入力してください",B50)))</formula>
    </cfRule>
  </conditionalFormatting>
  <conditionalFormatting sqref="B51:C51">
    <cfRule type="containsText" dxfId="73" priority="94" operator="containsText" text="５．患者背景情報の「家族歴・罹患年齢」を入力してください">
      <formula>NOT(ISERROR(SEARCH("５．患者背景情報の「家族歴・罹患年齢」を入力してください",B51)))</formula>
    </cfRule>
  </conditionalFormatting>
  <conditionalFormatting sqref="B53:C53">
    <cfRule type="containsText" dxfId="72" priority="90" operator="containsText" text="５．患者背景情報の「家族歴・がん種」を入力してください">
      <formula>NOT(ISERROR(SEARCH("５．患者背景情報の「家族歴・がん種」を入力してください",B53)))</formula>
    </cfRule>
  </conditionalFormatting>
  <conditionalFormatting sqref="B54:C54">
    <cfRule type="containsText" dxfId="71" priority="81" operator="containsText" text="５．患者背景情報の「家族歴・罹患年齢」を入力してください">
      <formula>NOT(ISERROR(SEARCH("５．患者背景情報の「家族歴・罹患年齢」を入力してください",B54)))</formula>
    </cfRule>
  </conditionalFormatting>
  <conditionalFormatting sqref="B56:C56">
    <cfRule type="containsText" dxfId="70" priority="86" operator="containsText" text="５．患者背景情報の「家族歴・がん種」を入力してください">
      <formula>NOT(ISERROR(SEARCH("５．患者背景情報の「家族歴・がん種」を入力してください",B56)))</formula>
    </cfRule>
  </conditionalFormatting>
  <conditionalFormatting sqref="B57:C57">
    <cfRule type="containsText" dxfId="69" priority="77" operator="containsText" text="５．患者背景情報の「家族歴・罹患年齢」を入力してください">
      <formula>NOT(ISERROR(SEARCH("５．患者背景情報の「家族歴・罹患年齢」を入力してください",B57)))</formula>
    </cfRule>
  </conditionalFormatting>
  <conditionalFormatting sqref="C14:F17">
    <cfRule type="cellIs" dxfId="68" priority="8" operator="equal">
      <formula>"【入力がありません！】"</formula>
    </cfRule>
  </conditionalFormatting>
  <conditionalFormatting sqref="C11:M11">
    <cfRule type="containsText" dxfId="67" priority="116" operator="containsText" text="移植歴（ありの場合具体的に英語で）">
      <formula>NOT(ISERROR(SEARCH("移植歴（ありの場合具体的に英語で）",C11)))</formula>
    </cfRule>
  </conditionalFormatting>
  <conditionalFormatting sqref="D62:D66">
    <cfRule type="containsText" dxfId="66" priority="34" operator="containsText" text="６．がん種情報の「転移の部位（その他）」を入力してください">
      <formula>NOT(ISERROR(SEARCH("６．がん種情報の「転移の部位（その他）」を入力してください",D62)))</formula>
    </cfRule>
  </conditionalFormatting>
  <conditionalFormatting sqref="D61:F61">
    <cfRule type="containsText" dxfId="65" priority="84" operator="containsText" text="６．がん種情報の「転移の部位」を入力してください">
      <formula>NOT(ISERROR(SEARCH("６．がん種情報の「転移の部位」を入力してください",D61)))</formula>
    </cfRule>
  </conditionalFormatting>
  <conditionalFormatting sqref="D71:F71">
    <cfRule type="containsText" dxfId="64" priority="73" operator="containsText" text="６．がん種情報の「EGFR-検査方法」を入力してください">
      <formula>NOT(ISERROR(SEARCH("６．がん種情報の「EGFR-検査方法」を入力してください",D71)))</formula>
    </cfRule>
  </conditionalFormatting>
  <conditionalFormatting sqref="D72:F72">
    <cfRule type="containsText" dxfId="63" priority="76" operator="containsText" text="６．がん種情報の「EGFR-TKI耐性後EGFR-T790M」を入力してください">
      <formula>NOT(ISERROR(SEARCH("６．がん種情報の「EGFR-TKI耐性後EGFR-T790M」を入力してください",D72)))</formula>
    </cfRule>
  </conditionalFormatting>
  <conditionalFormatting sqref="D73:F73">
    <cfRule type="containsText" dxfId="62" priority="75" operator="containsText" text="６．がん種情報の「ALK融合」を入力してください">
      <formula>NOT(ISERROR(SEARCH("６．がん種情報の「ALK融合」を入力してください",D73)))</formula>
    </cfRule>
  </conditionalFormatting>
  <conditionalFormatting sqref="D74:F74">
    <cfRule type="containsText" dxfId="61" priority="74" operator="containsText" text="６．がん種情報の「ALK検査方法」を入力してください">
      <formula>NOT(ISERROR(SEARCH("６．がん種情報の「ALK検査方法」を入力してください",D74)))</formula>
    </cfRule>
  </conditionalFormatting>
  <conditionalFormatting sqref="D75:F75">
    <cfRule type="containsText" dxfId="60" priority="72" operator="containsText" text="６．がん種情報の「ROS1」を入力してください">
      <formula>NOT(ISERROR(SEARCH("６．がん種情報の「ROS1」を入力してください",D75)))</formula>
    </cfRule>
  </conditionalFormatting>
  <conditionalFormatting sqref="D76:F76">
    <cfRule type="containsText" dxfId="59" priority="71" operator="containsText" text="６．がん種情報の「BRAF(V600)」を入力してください">
      <formula>NOT(ISERROR(SEARCH("６．がん種情報の「BRAF(V600)」を入力してください",D76)))</formula>
    </cfRule>
  </conditionalFormatting>
  <conditionalFormatting sqref="D77:F77">
    <cfRule type="containsText" dxfId="58" priority="70" operator="containsText" text="６．がん種情報の「PD-L1(IHC)」を入力してください">
      <formula>NOT(ISERROR(SEARCH("６．がん種情報の「PD-L1(IHC)」を入力してください",D77)))</formula>
    </cfRule>
  </conditionalFormatting>
  <conditionalFormatting sqref="D78:F78">
    <cfRule type="containsText" dxfId="57" priority="69" operator="containsText" text="６．がん種情報の「ALK検査方法」を入力してください">
      <formula>NOT(ISERROR(SEARCH("６．がん種情報の「ALK検査方法」を入力してください",D78)))</formula>
    </cfRule>
  </conditionalFormatting>
  <conditionalFormatting sqref="D79:F79">
    <cfRule type="containsText" dxfId="56" priority="68" operator="containsText" text="６．がん種情報の「PD-L1(IHC)_陽性率（％）」を入力してください">
      <formula>NOT(ISERROR(SEARCH("６．がん種情報の「PD-L1(IHC)_陽性率（％）」を入力してください",D79)))</formula>
    </cfRule>
  </conditionalFormatting>
  <conditionalFormatting sqref="D80:F80">
    <cfRule type="containsText" dxfId="55" priority="67" operator="containsText" text="６．がん種情報の「アスベスト曝露歴」を入力してください">
      <formula>NOT(ISERROR(SEARCH("６．がん種情報の「アスベスト曝露歴」を入力してください",D80)))</formula>
    </cfRule>
  </conditionalFormatting>
  <conditionalFormatting sqref="D83:F83">
    <cfRule type="containsText" dxfId="54" priority="57" operator="containsText" text="６．がん種情報の「HER2(IHC)」を入力してください">
      <formula>NOT(ISERROR(SEARCH("６．がん種情報の「HER2(IHC)」を入力してください",D83)))</formula>
    </cfRule>
  </conditionalFormatting>
  <conditionalFormatting sqref="D84:F84">
    <cfRule type="containsText" dxfId="53" priority="55" operator="containsText" text="６．がん種情報の「HER2(FISH)」を入力してください">
      <formula>NOT(ISERROR(SEARCH("６．がん種情報の「HER2(FISH)」を入力してください",D84)))</formula>
    </cfRule>
  </conditionalFormatting>
  <conditionalFormatting sqref="D85:F85">
    <cfRule type="containsText" dxfId="52" priority="56" operator="containsText" text="６．がん種情報の「ER」を入力してください">
      <formula>NOT(ISERROR(SEARCH("６．がん種情報の「ER」を入力してください",D85)))</formula>
    </cfRule>
  </conditionalFormatting>
  <conditionalFormatting sqref="D86:F86">
    <cfRule type="containsText" dxfId="51" priority="54" operator="containsText" text="６．がん種情報の「PgR」を入力してください">
      <formula>NOT(ISERROR(SEARCH("６．がん種情報の「PgR」を入力してください",D86)))</formula>
    </cfRule>
  </conditionalFormatting>
  <conditionalFormatting sqref="D87:F87">
    <cfRule type="containsText" dxfId="50" priority="53" operator="containsText" text="６．がん種情報の「gBRCA1」を入力してください">
      <formula>NOT(ISERROR(SEARCH("６．がん種情報の「gBRCA1」を入力してください",D87)))</formula>
    </cfRule>
  </conditionalFormatting>
  <conditionalFormatting sqref="D88:F88">
    <cfRule type="containsText" dxfId="49" priority="52" operator="containsText" text="６．がん種情報の「gBRCA2」を入力してください">
      <formula>NOT(ISERROR(SEARCH("６．がん種情報の「gBRCA2」を入力してください",D88)))</formula>
    </cfRule>
  </conditionalFormatting>
  <conditionalFormatting sqref="D13:M13">
    <cfRule type="containsText" dxfId="48" priority="118" operator="containsText" text="患者基本情報のシートにがん遺伝子検査の結果を記入してください">
      <formula>NOT(ISERROR(SEARCH("患者基本情報のシートにがん遺伝子検査の結果を記入してください",D13)))</formula>
    </cfRule>
  </conditionalFormatting>
  <conditionalFormatting sqref="D19:M19">
    <cfRule type="containsText" dxfId="47" priority="115" operator="containsText" text="診断名（第１選択肢がその他の場合）">
      <formula>NOT(ISERROR(SEARCH("診断名（第１選択肢がその他の場合）",D19)))</formula>
    </cfRule>
  </conditionalFormatting>
  <conditionalFormatting sqref="E27">
    <cfRule type="containsText" dxfId="46" priority="114" operator="containsText" text="喫煙年数を記入してください">
      <formula>NOT(ISERROR(SEARCH("喫煙年数を記入してください",E27)))</formula>
    </cfRule>
  </conditionalFormatting>
  <conditionalFormatting sqref="E31:F36">
    <cfRule type="containsText" dxfId="45" priority="26" operator="containsText" text="部位を入力してください">
      <formula>NOT(ISERROR(SEARCH("部位を入力してください",E31)))</formula>
    </cfRule>
  </conditionalFormatting>
  <conditionalFormatting sqref="E37:F37">
    <cfRule type="containsText" dxfId="44" priority="105" operator="containsText" text="５．患者背景情報の「その他の詳細」を入力してください">
      <formula>NOT(ISERROR(SEARCH("５．患者背景情報の「その他の詳細」を入力してください",E37)))</formula>
    </cfRule>
  </conditionalFormatting>
  <conditionalFormatting sqref="E38:F38">
    <cfRule type="containsText" dxfId="43" priority="107" operator="containsText" text="５．患者背景情報の「活動性」を入力してください">
      <formula>NOT(ISERROR(SEARCH("５．患者背景情報の「活動性」を入力してください",E38)))</formula>
    </cfRule>
  </conditionalFormatting>
  <conditionalFormatting sqref="E40:F45">
    <cfRule type="containsText" dxfId="42" priority="15" operator="containsText" text="部位を入力してください">
      <formula>NOT(ISERROR(SEARCH("部位を入力してください",E40)))</formula>
    </cfRule>
  </conditionalFormatting>
  <conditionalFormatting sqref="E47:F47">
    <cfRule type="containsText" dxfId="41" priority="99" operator="containsText" text="５．患者背景情報の「活動性」を入力してください">
      <formula>NOT(ISERROR(SEARCH("５．患者背景情報の「活動性」を入力してください",E47)))</formula>
    </cfRule>
  </conditionalFormatting>
  <conditionalFormatting sqref="E50:F50">
    <cfRule type="containsText" dxfId="40" priority="93" operator="containsText" text="５．患者背景情報の「家族歴・がん種」を入力してください">
      <formula>NOT(ISERROR(SEARCH("５．患者背景情報の「家族歴・がん種」を入力してください",E50)))</formula>
    </cfRule>
  </conditionalFormatting>
  <conditionalFormatting sqref="E51:F51">
    <cfRule type="containsText" dxfId="39" priority="85" operator="containsText" text="５．患者背景情報の「家族歴・罹患年齢」を入力してください">
      <formula>NOT(ISERROR(SEARCH("５．患者背景情報の「家族歴・罹患年齢」を入力してください",E51)))</formula>
    </cfRule>
  </conditionalFormatting>
  <conditionalFormatting sqref="E53:F53">
    <cfRule type="containsText" dxfId="38" priority="89" operator="containsText" text="５．患者背景情報の「家族歴・がん種」を入力してください">
      <formula>NOT(ISERROR(SEARCH("５．患者背景情報の「家族歴・がん種」を入力してください",E53)))</formula>
    </cfRule>
  </conditionalFormatting>
  <conditionalFormatting sqref="E54:F54">
    <cfRule type="containsText" dxfId="37" priority="80" operator="containsText" text="５．患者背景情報の「家族歴・罹患年齢」を入力してください">
      <formula>NOT(ISERROR(SEARCH("５．患者背景情報の「家族歴・罹患年齢」を入力してください",E54)))</formula>
    </cfRule>
  </conditionalFormatting>
  <conditionalFormatting sqref="G27:H27">
    <cfRule type="containsText" dxfId="36" priority="113" operator="containsText" text="喫煙本数を記入してください">
      <formula>NOT(ISERROR(SEARCH("喫煙本数を記入してください",G27)))</formula>
    </cfRule>
  </conditionalFormatting>
  <conditionalFormatting sqref="H61:I61">
    <cfRule type="containsText" dxfId="35" priority="44" operator="containsText" text="６．がん種情報の「転移の部位」を入力してください">
      <formula>NOT(ISERROR(SEARCH("６．がん種情報の「転移の部位」を入力してください",H61)))</formula>
    </cfRule>
  </conditionalFormatting>
  <conditionalFormatting sqref="I31:J36">
    <cfRule type="containsText" dxfId="34" priority="25" operator="containsText" text="部位を入力してください">
      <formula>NOT(ISERROR(SEARCH("部位を入力してください",I31)))</formula>
    </cfRule>
  </conditionalFormatting>
  <conditionalFormatting sqref="I38:J38">
    <cfRule type="containsText" dxfId="33" priority="103" operator="containsText" text="５．患者背景情報の「活動性」を入力してください">
      <formula>NOT(ISERROR(SEARCH("５．患者背景情報の「活動性」を入力してください",I38)))</formula>
    </cfRule>
  </conditionalFormatting>
  <conditionalFormatting sqref="I40:J45">
    <cfRule type="containsText" dxfId="32" priority="13" operator="containsText" text="部位を入力してください">
      <formula>NOT(ISERROR(SEARCH("部位を入力してください",I40)))</formula>
    </cfRule>
  </conditionalFormatting>
  <conditionalFormatting sqref="I47:J47">
    <cfRule type="containsText" dxfId="31" priority="98" operator="containsText" text="５．患者背景情報の「活動性」を入力してください">
      <formula>NOT(ISERROR(SEARCH("５．患者背景情報の「活動性」を入力してください",I47)))</formula>
    </cfRule>
  </conditionalFormatting>
  <conditionalFormatting sqref="I50:J50">
    <cfRule type="containsText" dxfId="30" priority="92" operator="containsText" text="５．患者背景情報の「家族歴・がん種」を入力してください">
      <formula>NOT(ISERROR(SEARCH("５．患者背景情報の「家族歴・がん種」を入力してください",I50)))</formula>
    </cfRule>
  </conditionalFormatting>
  <conditionalFormatting sqref="I51:J51">
    <cfRule type="containsText" dxfId="29" priority="83" operator="containsText" text="５．患者背景情報の「家族歴・罹患年齢」を入力してください">
      <formula>NOT(ISERROR(SEARCH("５．患者背景情報の「家族歴・罹患年齢」を入力してください",I51)))</formula>
    </cfRule>
  </conditionalFormatting>
  <conditionalFormatting sqref="I53:J53">
    <cfRule type="containsText" dxfId="28" priority="88" operator="containsText" text="５．患者背景情報の「家族歴・がん種」を入力してください">
      <formula>NOT(ISERROR(SEARCH("５．患者背景情報の「家族歴・がん種」を入力してください",I53)))</formula>
    </cfRule>
  </conditionalFormatting>
  <conditionalFormatting sqref="I54:J54">
    <cfRule type="containsText" dxfId="27" priority="79" operator="containsText" text="５．患者背景情報の「家族歴・罹患年齢」を入力してください">
      <formula>NOT(ISERROR(SEARCH("５．患者背景情報の「家族歴・罹患年齢」を入力してください",I54)))</formula>
    </cfRule>
  </conditionalFormatting>
  <conditionalFormatting sqref="I14:M14">
    <cfRule type="containsText" dxfId="26" priority="117" operator="containsText" text="患者基本情報のシートにがん種区分（その他の場合具体的に）を記入してください">
      <formula>NOT(ISERROR(SEARCH("患者基本情報のシートにがん種区分（その他の場合具体的に）を記入してください",I14)))</formula>
    </cfRule>
  </conditionalFormatting>
  <conditionalFormatting sqref="J15:M18">
    <cfRule type="cellIs" dxfId="25" priority="2" operator="equal">
      <formula>"【入力がありません！】"</formula>
    </cfRule>
  </conditionalFormatting>
  <conditionalFormatting sqref="J15:XFD17">
    <cfRule type="cellIs" dxfId="24" priority="1" operator="equal">
      <formula>"－"</formula>
    </cfRule>
  </conditionalFormatting>
  <conditionalFormatting sqref="K3:M3 C5:F6 J5:M6 C9:F9 J9:M9 B10 D10:F10 I10 K10:M10 D12:E12 D13:M13 C18:G18 C20:E20 D23:G23 C26:I26 L26:M27 C27:D29 G29:I29 C48:D48 D60">
    <cfRule type="cellIs" dxfId="23" priority="120" operator="equal">
      <formula>"【入力がありません！】"</formula>
    </cfRule>
  </conditionalFormatting>
  <conditionalFormatting sqref="K69:M69">
    <cfRule type="containsText" dxfId="22" priority="66" operator="containsText" text="６．がん種情報の「KRAS」を入力してください">
      <formula>NOT(ISERROR(SEARCH("６．がん種情報の「KRAS」を入力してください",K69)))</formula>
    </cfRule>
  </conditionalFormatting>
  <conditionalFormatting sqref="K70:M70">
    <cfRule type="containsText" dxfId="21" priority="65" operator="containsText" text="６．がん種情報の「KRAS-type」を入力してください">
      <formula>NOT(ISERROR(SEARCH("６．がん種情報の「KRAS-type」を入力してください",K70)))</formula>
    </cfRule>
  </conditionalFormatting>
  <conditionalFormatting sqref="K71:M71">
    <cfRule type="containsText" dxfId="20" priority="64" operator="containsText" text="６．がん種情報の「KRAS-検査方法」を入力してください">
      <formula>NOT(ISERROR(SEARCH("６．がん種情報の「KRAS-検査方法」を入力してください",K71)))</formula>
    </cfRule>
  </conditionalFormatting>
  <conditionalFormatting sqref="K72:M72">
    <cfRule type="containsText" dxfId="19" priority="63" operator="containsText" text="６．がん種情報の「NRAS」を入力してください">
      <formula>NOT(ISERROR(SEARCH("６．がん種情報の「NRAS」を入力してください",K72)))</formula>
    </cfRule>
  </conditionalFormatting>
  <conditionalFormatting sqref="K73:M73">
    <cfRule type="containsText" dxfId="18" priority="62" operator="containsText" text="６．がん種情報の「NRAS-type」を入力してください">
      <formula>NOT(ISERROR(SEARCH("６．がん種情報の「NRAS-type」を入力してください",K73)))</formula>
    </cfRule>
  </conditionalFormatting>
  <conditionalFormatting sqref="K74:M74">
    <cfRule type="containsText" dxfId="17" priority="61" operator="containsText" text="６．がん種情報の「NRAS-検査方法」を入力してください">
      <formula>NOT(ISERROR(SEARCH("６．がん種情報の「NRAS-検査方法」を入力してください",K74)))</formula>
    </cfRule>
  </conditionalFormatting>
  <conditionalFormatting sqref="K75:M76">
    <cfRule type="containsText" dxfId="16" priority="59" operator="containsText" text="６．がん種情報の「HER2」を入力してください">
      <formula>NOT(ISERROR(SEARCH("６．がん種情報の「HER2」を入力してください",K75)))</formula>
    </cfRule>
  </conditionalFormatting>
  <conditionalFormatting sqref="K77:M77">
    <cfRule type="containsText" dxfId="15" priority="58" operator="containsText" text="６．がん種情報の「BRAF(V600)」を入力してください">
      <formula>NOT(ISERROR(SEARCH("６．がん種情報の「BRAF(V600)」を入力してください",K77)))</formula>
    </cfRule>
  </conditionalFormatting>
  <conditionalFormatting sqref="K80:M80">
    <cfRule type="containsText" dxfId="14" priority="51" operator="containsText" text="６．がん種情報の「HBsAg」を入力してください">
      <formula>NOT(ISERROR(SEARCH("６．がん種情報の「HBsAg」を入力してください",K80)))</formula>
    </cfRule>
  </conditionalFormatting>
  <conditionalFormatting sqref="K81:M81">
    <cfRule type="containsText" dxfId="13" priority="50" operator="containsText" text="６．がん種情報の「HBs抗体」を入力してください">
      <formula>NOT(ISERROR(SEARCH("６．がん種情報の「HBs抗体」を入力してください",K81)))</formula>
    </cfRule>
  </conditionalFormatting>
  <conditionalFormatting sqref="K82:M82">
    <cfRule type="containsText" dxfId="12" priority="49" operator="containsText" text="６．がん種情報の「HBV-DNA（LogIU/mL）」を入力してください">
      <formula>NOT(ISERROR(SEARCH("６．がん種情報の「HBV-DNA（LogIU/mL）」を入力してください",K82)))</formula>
    </cfRule>
  </conditionalFormatting>
  <conditionalFormatting sqref="K83:M83">
    <cfRule type="containsText" dxfId="11" priority="48" operator="containsText" text="６．がん種情報の「HCV抗体」を入力してください">
      <formula>NOT(ISERROR(SEARCH("６．がん種情報の「HCV抗体」を入力してください",K83)))</formula>
    </cfRule>
  </conditionalFormatting>
  <conditionalFormatting sqref="K84:M84">
    <cfRule type="containsText" dxfId="10" priority="47" operator="containsText" text="６．がん種情報の「HCV-RNA（LogIU/mL）」を入力してください">
      <formula>NOT(ISERROR(SEARCH("６．がん種情報の「HCV-RNA（LogIU/mL）」を入力してください",K84)))</formula>
    </cfRule>
  </conditionalFormatting>
  <conditionalFormatting sqref="K87:M87">
    <cfRule type="containsText" dxfId="9" priority="46" operator="containsText" text="６．がん種情報の「BRAF(V600)」を入力してください">
      <formula>NOT(ISERROR(SEARCH("６．がん種情報の「BRAF(V600)」を入力してください",K87)))</formula>
    </cfRule>
  </conditionalFormatting>
  <conditionalFormatting sqref="L29:M29">
    <cfRule type="containsText" dxfId="8" priority="112" operator="containsText" text="活動性を入力してください">
      <formula>NOT(ISERROR(SEARCH("活動性を入力してください",L29)))</formula>
    </cfRule>
  </conditionalFormatting>
  <conditionalFormatting sqref="L31:M36">
    <cfRule type="containsText" dxfId="7" priority="19" operator="containsText" text="部位を入力してください">
      <formula>NOT(ISERROR(SEARCH("部位を入力してください",L31)))</formula>
    </cfRule>
  </conditionalFormatting>
  <conditionalFormatting sqref="L38:M38">
    <cfRule type="containsText" dxfId="6" priority="101" operator="containsText" text="５．患者背景情報の「活動性」を入力してください">
      <formula>NOT(ISERROR(SEARCH("５．患者背景情報の「活動性」を入力してください",L38)))</formula>
    </cfRule>
  </conditionalFormatting>
  <conditionalFormatting sqref="L40:M45">
    <cfRule type="containsText" dxfId="5" priority="11" operator="containsText" text="部位を入力してください">
      <formula>NOT(ISERROR(SEARCH("部位を入力してください",L40)))</formula>
    </cfRule>
  </conditionalFormatting>
  <conditionalFormatting sqref="L47:M47">
    <cfRule type="containsText" dxfId="4" priority="97" operator="containsText" text="５．患者背景情報の「活動性」を入力してください">
      <formula>NOT(ISERROR(SEARCH("５．患者背景情報の「活動性」を入力してください",L47)))</formula>
    </cfRule>
  </conditionalFormatting>
  <conditionalFormatting sqref="L50:M50">
    <cfRule type="containsText" dxfId="3" priority="91" operator="containsText" text="５．患者背景情報の「家族歴・がん種」を入力してください">
      <formula>NOT(ISERROR(SEARCH("５．患者背景情報の「家族歴・がん種」を入力してください",L50)))</formula>
    </cfRule>
  </conditionalFormatting>
  <conditionalFormatting sqref="L51:M51">
    <cfRule type="containsText" dxfId="2" priority="82" operator="containsText" text="５．患者背景情報の「家族歴・罹患年齢」を入力してください">
      <formula>NOT(ISERROR(SEARCH("５．患者背景情報の「家族歴・罹患年齢」を入力してください",L51)))</formula>
    </cfRule>
  </conditionalFormatting>
  <conditionalFormatting sqref="L53:M53">
    <cfRule type="containsText" dxfId="1" priority="87" operator="containsText" text="５．患者背景情報の「家族歴・がん種」を入力してください">
      <formula>NOT(ISERROR(SEARCH("５．患者背景情報の「家族歴・がん種」を入力してください",L53)))</formula>
    </cfRule>
  </conditionalFormatting>
  <conditionalFormatting sqref="L54:M54">
    <cfRule type="containsText" dxfId="0" priority="78" operator="containsText" text="５．患者背景情報の「家族歴・罹患年齢」を入力してください">
      <formula>NOT(ISERROR(SEARCH("５．患者背景情報の「家族歴・罹患年齢」を入力してください",L54)))</formula>
    </cfRule>
  </conditionalFormatting>
  <dataValidations count="1">
    <dataValidation imeMode="halfAlpha" allowBlank="1" showInputMessage="1" showErrorMessage="1" sqref="B7 B21 B24 B67" xr:uid="{00000000-0002-0000-0700-000000000000}"/>
  </dataValidations>
  <pageMargins left="0.31496062992125984" right="0.31496062992125984" top="0.35433070866141736" bottom="0.35433070866141736" header="0.31496062992125984" footer="0.31496062992125984"/>
  <pageSetup paperSize="9" orientation="portrait" r:id="rId1"/>
  <headerFooter>
    <oddFooter>&amp;R&amp;P</oddFooter>
  </headerFooter>
  <rowBreaks count="2" manualBreakCount="2">
    <brk id="47" max="12" man="1"/>
    <brk id="95"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F5336-EAC3-4CEE-B701-8129F956DC6E}">
  <sheetPr codeName="Sheet17">
    <tabColor theme="9" tint="0.59999389629810485"/>
  </sheetPr>
  <dimension ref="B1:AB128"/>
  <sheetViews>
    <sheetView showGridLines="0" topLeftCell="B1" zoomScaleNormal="100" workbookViewId="0">
      <selection activeCell="B1" sqref="B1"/>
    </sheetView>
  </sheetViews>
  <sheetFormatPr defaultRowHeight="18"/>
  <cols>
    <col min="1" max="1" width="0" hidden="1" customWidth="1"/>
    <col min="2" max="2" width="13.19921875" bestFit="1" customWidth="1"/>
    <col min="3" max="3" width="17.19921875" customWidth="1"/>
    <col min="4" max="4" width="14.59765625" customWidth="1"/>
    <col min="5" max="5" width="16.09765625" customWidth="1"/>
    <col min="6" max="6" width="11.796875" bestFit="1" customWidth="1"/>
    <col min="7" max="7" width="7.69921875" bestFit="1" customWidth="1"/>
    <col min="8" max="8" width="7" customWidth="1"/>
    <col min="9" max="9" width="6.3984375" bestFit="1" customWidth="1"/>
  </cols>
  <sheetData>
    <row r="1" spans="2:28">
      <c r="C1" s="232" t="s">
        <v>3825</v>
      </c>
    </row>
    <row r="5" spans="2:28">
      <c r="B5" s="226" t="s">
        <v>2464</v>
      </c>
      <c r="C5" s="57" t="s">
        <v>1464</v>
      </c>
      <c r="D5" s="57" t="s">
        <v>1465</v>
      </c>
      <c r="E5" s="57" t="s">
        <v>3845</v>
      </c>
      <c r="F5" s="57" t="s">
        <v>1467</v>
      </c>
      <c r="G5" s="57" t="s">
        <v>1468</v>
      </c>
      <c r="H5" s="57" t="s">
        <v>1469</v>
      </c>
      <c r="I5" s="57" t="s">
        <v>1470</v>
      </c>
      <c r="J5" s="57" t="s">
        <v>1471</v>
      </c>
      <c r="K5" s="57" t="s">
        <v>1472</v>
      </c>
      <c r="L5" s="57" t="s">
        <v>1473</v>
      </c>
      <c r="M5" s="57" t="s">
        <v>1474</v>
      </c>
      <c r="N5" s="57" t="s">
        <v>3846</v>
      </c>
      <c r="O5" s="57" t="s">
        <v>1476</v>
      </c>
      <c r="P5" s="57" t="s">
        <v>1477</v>
      </c>
      <c r="Q5" s="57" t="s">
        <v>1478</v>
      </c>
      <c r="R5" s="57" t="s">
        <v>3847</v>
      </c>
      <c r="S5" s="57" t="s">
        <v>1480</v>
      </c>
      <c r="T5" s="57" t="s">
        <v>2582</v>
      </c>
      <c r="U5" s="57" t="s">
        <v>1482</v>
      </c>
      <c r="V5" s="57" t="s">
        <v>1483</v>
      </c>
      <c r="W5" s="57" t="s">
        <v>1484</v>
      </c>
      <c r="X5" s="57" t="s">
        <v>1485</v>
      </c>
      <c r="Y5" s="57" t="s">
        <v>1486</v>
      </c>
      <c r="Z5" s="57" t="s">
        <v>1487</v>
      </c>
      <c r="AA5" s="57" t="s">
        <v>1488</v>
      </c>
      <c r="AB5" s="57" t="s">
        <v>1489</v>
      </c>
    </row>
    <row r="6" spans="2:28">
      <c r="B6" s="225"/>
    </row>
    <row r="7" spans="2:28" ht="40.799999999999997">
      <c r="B7" s="226" t="s">
        <v>2465</v>
      </c>
      <c r="C7" s="57" t="s">
        <v>1452</v>
      </c>
      <c r="D7" s="57" t="s">
        <v>2586</v>
      </c>
      <c r="E7" s="227" t="s">
        <v>2589</v>
      </c>
      <c r="F7" s="57" t="s">
        <v>1492</v>
      </c>
      <c r="G7" s="57" t="s">
        <v>1493</v>
      </c>
      <c r="H7" s="57" t="s">
        <v>1494</v>
      </c>
      <c r="I7" s="57" t="s">
        <v>1495</v>
      </c>
      <c r="J7" s="57" t="s">
        <v>1496</v>
      </c>
      <c r="K7" s="57" t="s">
        <v>1497</v>
      </c>
      <c r="L7" s="57" t="s">
        <v>1498</v>
      </c>
      <c r="M7" s="57" t="s">
        <v>1499</v>
      </c>
      <c r="N7" s="57" t="s">
        <v>1500</v>
      </c>
      <c r="O7" s="57" t="s">
        <v>1501</v>
      </c>
      <c r="P7" s="57" t="s">
        <v>1502</v>
      </c>
      <c r="Q7" s="57" t="s">
        <v>1503</v>
      </c>
      <c r="R7" s="57" t="s">
        <v>1504</v>
      </c>
      <c r="S7" s="57" t="s">
        <v>1505</v>
      </c>
      <c r="T7" s="57" t="s">
        <v>2581</v>
      </c>
      <c r="U7" s="57" t="s">
        <v>1507</v>
      </c>
      <c r="V7" s="57" t="s">
        <v>1508</v>
      </c>
      <c r="W7" s="57" t="s">
        <v>1509</v>
      </c>
      <c r="X7" s="57" t="s">
        <v>1510</v>
      </c>
      <c r="Y7" s="57" t="s">
        <v>1511</v>
      </c>
      <c r="Z7" s="57" t="s">
        <v>2611</v>
      </c>
      <c r="AA7" s="57" t="s">
        <v>2612</v>
      </c>
      <c r="AB7" s="57" t="s">
        <v>1514</v>
      </c>
    </row>
    <row r="8" spans="2:28">
      <c r="C8" s="57" t="s">
        <v>1453</v>
      </c>
      <c r="D8" s="57" t="s">
        <v>2587</v>
      </c>
      <c r="E8" s="57"/>
      <c r="F8" s="57" t="s">
        <v>1516</v>
      </c>
      <c r="G8" s="57" t="s">
        <v>1517</v>
      </c>
      <c r="H8" s="57" t="s">
        <v>1518</v>
      </c>
      <c r="I8" s="57" t="s">
        <v>1519</v>
      </c>
      <c r="J8" s="57" t="s">
        <v>1520</v>
      </c>
      <c r="K8" s="57" t="s">
        <v>1521</v>
      </c>
      <c r="L8" s="57" t="s">
        <v>1522</v>
      </c>
      <c r="M8" s="57" t="s">
        <v>1523</v>
      </c>
      <c r="N8" s="57" t="s">
        <v>1524</v>
      </c>
      <c r="O8" s="57" t="s">
        <v>1525</v>
      </c>
      <c r="P8" s="57" t="s">
        <v>1526</v>
      </c>
      <c r="Q8" s="57" t="s">
        <v>1527</v>
      </c>
      <c r="R8" s="57" t="s">
        <v>1528</v>
      </c>
      <c r="S8" s="57" t="s">
        <v>1529</v>
      </c>
      <c r="T8" s="57" t="s">
        <v>1530</v>
      </c>
      <c r="U8" s="57" t="s">
        <v>1531</v>
      </c>
      <c r="V8" s="57" t="s">
        <v>1532</v>
      </c>
      <c r="W8" s="57" t="s">
        <v>1533</v>
      </c>
      <c r="X8" s="57" t="s">
        <v>1534</v>
      </c>
      <c r="Y8" s="57" t="s">
        <v>1535</v>
      </c>
      <c r="Z8" s="57"/>
      <c r="AA8" s="57"/>
      <c r="AB8" s="57" t="s">
        <v>1536</v>
      </c>
    </row>
    <row r="9" spans="2:28">
      <c r="C9" s="57" t="s">
        <v>1454</v>
      </c>
      <c r="D9" s="57" t="s">
        <v>2588</v>
      </c>
      <c r="E9" s="57"/>
      <c r="F9" s="57" t="s">
        <v>1538</v>
      </c>
      <c r="G9" s="57" t="s">
        <v>1539</v>
      </c>
      <c r="H9" s="57" t="s">
        <v>1540</v>
      </c>
      <c r="I9" s="57" t="s">
        <v>1541</v>
      </c>
      <c r="J9" s="57" t="s">
        <v>1542</v>
      </c>
      <c r="K9" s="57" t="s">
        <v>1543</v>
      </c>
      <c r="L9" s="57" t="s">
        <v>1544</v>
      </c>
      <c r="M9" s="57" t="s">
        <v>1545</v>
      </c>
      <c r="N9" s="57" t="s">
        <v>1546</v>
      </c>
      <c r="O9" s="57" t="s">
        <v>1547</v>
      </c>
      <c r="P9" s="57" t="s">
        <v>1548</v>
      </c>
      <c r="Q9" s="57" t="s">
        <v>1549</v>
      </c>
      <c r="R9" s="57" t="s">
        <v>1550</v>
      </c>
      <c r="S9" s="57" t="s">
        <v>1551</v>
      </c>
      <c r="T9" s="57" t="s">
        <v>1552</v>
      </c>
      <c r="U9" s="57" t="s">
        <v>1553</v>
      </c>
      <c r="V9" s="57" t="s">
        <v>1554</v>
      </c>
      <c r="W9" s="57" t="s">
        <v>1555</v>
      </c>
      <c r="X9" s="57" t="s">
        <v>1556</v>
      </c>
      <c r="Y9" s="57" t="s">
        <v>1557</v>
      </c>
      <c r="Z9" s="57"/>
      <c r="AA9" s="57"/>
      <c r="AB9" s="57" t="s">
        <v>1558</v>
      </c>
    </row>
    <row r="10" spans="2:28">
      <c r="C10" s="57" t="s">
        <v>1455</v>
      </c>
      <c r="D10" s="57" t="s">
        <v>1559</v>
      </c>
      <c r="E10" s="57"/>
      <c r="F10" s="57" t="s">
        <v>1560</v>
      </c>
      <c r="G10" s="57" t="s">
        <v>1561</v>
      </c>
      <c r="H10" s="57" t="s">
        <v>1562</v>
      </c>
      <c r="I10" s="57" t="s">
        <v>1563</v>
      </c>
      <c r="J10" s="57" t="s">
        <v>1564</v>
      </c>
      <c r="K10" s="57" t="s">
        <v>1565</v>
      </c>
      <c r="L10" s="57" t="s">
        <v>1566</v>
      </c>
      <c r="M10" s="57" t="s">
        <v>1567</v>
      </c>
      <c r="N10" s="57" t="s">
        <v>1568</v>
      </c>
      <c r="O10" s="57" t="s">
        <v>1569</v>
      </c>
      <c r="P10" s="57" t="s">
        <v>1570</v>
      </c>
      <c r="Q10" s="57" t="s">
        <v>1571</v>
      </c>
      <c r="R10" s="57" t="s">
        <v>1572</v>
      </c>
      <c r="S10" s="57" t="s">
        <v>1573</v>
      </c>
      <c r="T10" s="57" t="s">
        <v>2605</v>
      </c>
      <c r="U10" s="57" t="s">
        <v>1575</v>
      </c>
      <c r="V10" s="57" t="s">
        <v>1576</v>
      </c>
      <c r="W10" s="57" t="s">
        <v>1577</v>
      </c>
      <c r="X10" s="57" t="s">
        <v>1578</v>
      </c>
      <c r="Y10" s="57" t="s">
        <v>1579</v>
      </c>
      <c r="Z10" s="57"/>
      <c r="AA10" s="57"/>
      <c r="AB10" s="57" t="s">
        <v>1580</v>
      </c>
    </row>
    <row r="11" spans="2:28">
      <c r="C11" s="57" t="s">
        <v>2583</v>
      </c>
      <c r="D11" s="57" t="s">
        <v>1581</v>
      </c>
      <c r="E11" s="57"/>
      <c r="F11" s="57" t="s">
        <v>1582</v>
      </c>
      <c r="G11" s="57" t="s">
        <v>1583</v>
      </c>
      <c r="H11" s="57" t="s">
        <v>1584</v>
      </c>
      <c r="I11" s="57" t="s">
        <v>1585</v>
      </c>
      <c r="J11" s="57" t="s">
        <v>1586</v>
      </c>
      <c r="K11" s="57" t="s">
        <v>1587</v>
      </c>
      <c r="L11" s="57" t="s">
        <v>1588</v>
      </c>
      <c r="M11" s="57" t="s">
        <v>1589</v>
      </c>
      <c r="N11" s="57" t="s">
        <v>1590</v>
      </c>
      <c r="O11" s="57" t="s">
        <v>1591</v>
      </c>
      <c r="P11" s="57" t="s">
        <v>1592</v>
      </c>
      <c r="Q11" s="57" t="s">
        <v>1593</v>
      </c>
      <c r="R11" s="57" t="s">
        <v>1594</v>
      </c>
      <c r="S11" s="57" t="s">
        <v>1595</v>
      </c>
      <c r="T11" s="57"/>
      <c r="U11" s="57" t="s">
        <v>1596</v>
      </c>
      <c r="V11" s="57" t="s">
        <v>1597</v>
      </c>
      <c r="W11" s="57" t="s">
        <v>1598</v>
      </c>
      <c r="X11" s="57" t="s">
        <v>1599</v>
      </c>
      <c r="Y11" s="57" t="s">
        <v>1600</v>
      </c>
      <c r="Z11" s="57"/>
      <c r="AA11" s="57"/>
      <c r="AB11" s="57" t="s">
        <v>1601</v>
      </c>
    </row>
    <row r="12" spans="2:28">
      <c r="C12" s="57" t="s">
        <v>1457</v>
      </c>
      <c r="D12" s="57" t="s">
        <v>1602</v>
      </c>
      <c r="E12" s="57"/>
      <c r="F12" s="57" t="s">
        <v>1603</v>
      </c>
      <c r="G12" s="57" t="s">
        <v>1604</v>
      </c>
      <c r="H12" s="57" t="s">
        <v>1605</v>
      </c>
      <c r="I12" s="57" t="s">
        <v>1606</v>
      </c>
      <c r="J12" s="57" t="s">
        <v>1607</v>
      </c>
      <c r="K12" s="57" t="s">
        <v>1608</v>
      </c>
      <c r="L12" s="57" t="s">
        <v>2596</v>
      </c>
      <c r="M12" s="57" t="s">
        <v>1610</v>
      </c>
      <c r="N12" s="57" t="s">
        <v>1611</v>
      </c>
      <c r="O12" s="57" t="s">
        <v>1612</v>
      </c>
      <c r="P12" s="57" t="s">
        <v>1613</v>
      </c>
      <c r="Q12" s="57" t="s">
        <v>1614</v>
      </c>
      <c r="R12" s="57" t="s">
        <v>1615</v>
      </c>
      <c r="S12" s="57" t="s">
        <v>1616</v>
      </c>
      <c r="T12" s="57"/>
      <c r="U12" s="57" t="s">
        <v>1617</v>
      </c>
      <c r="V12" s="57" t="s">
        <v>1618</v>
      </c>
      <c r="W12" s="57" t="s">
        <v>1619</v>
      </c>
      <c r="X12" s="57" t="s">
        <v>1620</v>
      </c>
      <c r="Y12" s="57" t="s">
        <v>1621</v>
      </c>
      <c r="Z12" s="57"/>
      <c r="AA12" s="57"/>
      <c r="AB12" s="57" t="s">
        <v>1622</v>
      </c>
    </row>
    <row r="13" spans="2:28">
      <c r="C13" s="57" t="s">
        <v>1458</v>
      </c>
      <c r="D13" s="57" t="s">
        <v>1623</v>
      </c>
      <c r="E13" s="57"/>
      <c r="F13" s="57" t="s">
        <v>1624</v>
      </c>
      <c r="G13" s="57" t="s">
        <v>1625</v>
      </c>
      <c r="H13" s="57" t="s">
        <v>1626</v>
      </c>
      <c r="I13" s="57" t="s">
        <v>1627</v>
      </c>
      <c r="J13" s="57" t="s">
        <v>1628</v>
      </c>
      <c r="K13" s="57" t="s">
        <v>1629</v>
      </c>
      <c r="L13" s="57"/>
      <c r="M13" s="57" t="s">
        <v>1630</v>
      </c>
      <c r="N13" s="57" t="s">
        <v>1631</v>
      </c>
      <c r="O13" s="57" t="s">
        <v>1632</v>
      </c>
      <c r="P13" s="57" t="s">
        <v>1633</v>
      </c>
      <c r="Q13" s="57" t="s">
        <v>1634</v>
      </c>
      <c r="R13" s="57" t="s">
        <v>2602</v>
      </c>
      <c r="S13" s="57" t="s">
        <v>1636</v>
      </c>
      <c r="T13" s="57"/>
      <c r="U13" s="57" t="s">
        <v>1637</v>
      </c>
      <c r="V13" s="57" t="s">
        <v>1638</v>
      </c>
      <c r="W13" s="57" t="s">
        <v>1639</v>
      </c>
      <c r="X13" s="57" t="s">
        <v>1640</v>
      </c>
      <c r="Y13" s="57" t="s">
        <v>1641</v>
      </c>
      <c r="Z13" s="57"/>
      <c r="AA13" s="57"/>
      <c r="AB13" s="57" t="s">
        <v>1642</v>
      </c>
    </row>
    <row r="14" spans="2:28">
      <c r="C14" s="57" t="s">
        <v>1459</v>
      </c>
      <c r="D14" s="57" t="s">
        <v>1643</v>
      </c>
      <c r="E14" s="57"/>
      <c r="F14" s="57" t="s">
        <v>2590</v>
      </c>
      <c r="G14" s="57" t="s">
        <v>1645</v>
      </c>
      <c r="H14" s="57" t="s">
        <v>1646</v>
      </c>
      <c r="I14" s="57" t="s">
        <v>1647</v>
      </c>
      <c r="J14" s="57" t="s">
        <v>1648</v>
      </c>
      <c r="K14" s="57" t="s">
        <v>1649</v>
      </c>
      <c r="L14" s="57"/>
      <c r="M14" s="57" t="s">
        <v>1650</v>
      </c>
      <c r="N14" s="57" t="s">
        <v>1651</v>
      </c>
      <c r="O14" s="57" t="s">
        <v>1652</v>
      </c>
      <c r="P14" s="57" t="s">
        <v>1653</v>
      </c>
      <c r="Q14" s="57" t="s">
        <v>1654</v>
      </c>
      <c r="R14" s="57"/>
      <c r="S14" s="57" t="s">
        <v>1655</v>
      </c>
      <c r="T14" s="57"/>
      <c r="U14" s="57" t="s">
        <v>1656</v>
      </c>
      <c r="V14" s="57" t="s">
        <v>1657</v>
      </c>
      <c r="W14" s="57" t="s">
        <v>1658</v>
      </c>
      <c r="X14" s="57" t="s">
        <v>1659</v>
      </c>
      <c r="Y14" s="57" t="s">
        <v>1660</v>
      </c>
      <c r="Z14" s="57"/>
      <c r="AA14" s="57"/>
      <c r="AB14" s="57" t="s">
        <v>1661</v>
      </c>
    </row>
    <row r="15" spans="2:28">
      <c r="C15" s="57" t="s">
        <v>1460</v>
      </c>
      <c r="D15" s="57" t="s">
        <v>1662</v>
      </c>
      <c r="E15" s="57"/>
      <c r="F15" s="57"/>
      <c r="G15" s="57" t="s">
        <v>1663</v>
      </c>
      <c r="H15" s="57" t="s">
        <v>1664</v>
      </c>
      <c r="I15" s="57" t="s">
        <v>1665</v>
      </c>
      <c r="J15" s="57" t="s">
        <v>1666</v>
      </c>
      <c r="K15" s="57" t="s">
        <v>1667</v>
      </c>
      <c r="L15" s="57"/>
      <c r="M15" s="57" t="s">
        <v>1668</v>
      </c>
      <c r="N15" s="57" t="s">
        <v>1669</v>
      </c>
      <c r="O15" s="57" t="s">
        <v>1670</v>
      </c>
      <c r="P15" s="57" t="s">
        <v>1671</v>
      </c>
      <c r="Q15" s="57" t="s">
        <v>1672</v>
      </c>
      <c r="R15" s="57"/>
      <c r="S15" s="57" t="s">
        <v>1673</v>
      </c>
      <c r="T15" s="57"/>
      <c r="U15" s="57" t="s">
        <v>1674</v>
      </c>
      <c r="V15" s="57" t="s">
        <v>1675</v>
      </c>
      <c r="W15" s="57" t="s">
        <v>1676</v>
      </c>
      <c r="X15" s="57" t="s">
        <v>1677</v>
      </c>
      <c r="Y15" s="57" t="s">
        <v>1678</v>
      </c>
      <c r="Z15" s="57"/>
      <c r="AA15" s="57"/>
      <c r="AB15" s="57" t="s">
        <v>1679</v>
      </c>
    </row>
    <row r="16" spans="2:28">
      <c r="C16" s="57" t="s">
        <v>1461</v>
      </c>
      <c r="D16" s="57" t="s">
        <v>1680</v>
      </c>
      <c r="E16" s="57"/>
      <c r="F16" s="57"/>
      <c r="G16" s="57" t="s">
        <v>1681</v>
      </c>
      <c r="H16" s="57" t="s">
        <v>1682</v>
      </c>
      <c r="I16" s="57" t="s">
        <v>1683</v>
      </c>
      <c r="J16" s="57" t="s">
        <v>1684</v>
      </c>
      <c r="K16" s="57" t="s">
        <v>1685</v>
      </c>
      <c r="L16" s="57"/>
      <c r="M16" s="57" t="s">
        <v>1686</v>
      </c>
      <c r="N16" s="57" t="s">
        <v>1687</v>
      </c>
      <c r="O16" s="57" t="s">
        <v>1688</v>
      </c>
      <c r="P16" s="57" t="s">
        <v>1689</v>
      </c>
      <c r="Q16" s="57" t="s">
        <v>1690</v>
      </c>
      <c r="R16" s="57"/>
      <c r="S16" s="57" t="s">
        <v>1691</v>
      </c>
      <c r="T16" s="57"/>
      <c r="U16" s="57" t="s">
        <v>1692</v>
      </c>
      <c r="V16" s="57" t="s">
        <v>1693</v>
      </c>
      <c r="W16" s="57" t="s">
        <v>1694</v>
      </c>
      <c r="X16" s="57" t="s">
        <v>1695</v>
      </c>
      <c r="Y16" s="57" t="s">
        <v>1696</v>
      </c>
      <c r="Z16" s="57"/>
      <c r="AA16" s="57"/>
      <c r="AB16" s="57" t="s">
        <v>1697</v>
      </c>
    </row>
    <row r="17" spans="3:28">
      <c r="C17" s="57" t="s">
        <v>1462</v>
      </c>
      <c r="D17" s="57" t="s">
        <v>1698</v>
      </c>
      <c r="E17" s="57"/>
      <c r="F17" s="57"/>
      <c r="G17" s="57" t="s">
        <v>1699</v>
      </c>
      <c r="H17" s="57" t="s">
        <v>1700</v>
      </c>
      <c r="I17" s="57" t="s">
        <v>1701</v>
      </c>
      <c r="J17" s="57" t="s">
        <v>1702</v>
      </c>
      <c r="K17" s="57" t="s">
        <v>1703</v>
      </c>
      <c r="L17" s="57"/>
      <c r="M17" s="57" t="s">
        <v>1704</v>
      </c>
      <c r="N17" s="57" t="s">
        <v>1705</v>
      </c>
      <c r="O17" s="57" t="s">
        <v>1706</v>
      </c>
      <c r="P17" s="57" t="s">
        <v>1707</v>
      </c>
      <c r="Q17" s="57" t="s">
        <v>1708</v>
      </c>
      <c r="R17" s="57"/>
      <c r="S17" s="57" t="s">
        <v>1709</v>
      </c>
      <c r="T17" s="57"/>
      <c r="U17" s="57" t="s">
        <v>1710</v>
      </c>
      <c r="V17" s="57" t="s">
        <v>1711</v>
      </c>
      <c r="W17" s="57" t="s">
        <v>1712</v>
      </c>
      <c r="X17" s="57" t="s">
        <v>1713</v>
      </c>
      <c r="Y17" s="57" t="s">
        <v>1714</v>
      </c>
      <c r="Z17" s="57"/>
      <c r="AA17" s="57"/>
      <c r="AB17" s="57" t="s">
        <v>1715</v>
      </c>
    </row>
    <row r="18" spans="3:28" ht="27.6">
      <c r="C18" s="227" t="s">
        <v>1463</v>
      </c>
      <c r="D18" s="57" t="s">
        <v>1716</v>
      </c>
      <c r="E18" s="57"/>
      <c r="F18" s="57"/>
      <c r="G18" s="57" t="s">
        <v>1717</v>
      </c>
      <c r="H18" s="57" t="s">
        <v>1718</v>
      </c>
      <c r="I18" s="57" t="s">
        <v>1719</v>
      </c>
      <c r="J18" s="57" t="s">
        <v>1720</v>
      </c>
      <c r="K18" s="57" t="s">
        <v>1721</v>
      </c>
      <c r="L18" s="57"/>
      <c r="M18" s="57" t="s">
        <v>1722</v>
      </c>
      <c r="N18" s="57" t="s">
        <v>1723</v>
      </c>
      <c r="O18" s="57" t="s">
        <v>1724</v>
      </c>
      <c r="P18" s="57" t="s">
        <v>1725</v>
      </c>
      <c r="Q18" s="57" t="s">
        <v>1726</v>
      </c>
      <c r="R18" s="57"/>
      <c r="S18" s="57" t="s">
        <v>1727</v>
      </c>
      <c r="T18" s="57"/>
      <c r="U18" s="57" t="s">
        <v>1728</v>
      </c>
      <c r="V18" s="57" t="s">
        <v>1729</v>
      </c>
      <c r="W18" s="57" t="s">
        <v>1730</v>
      </c>
      <c r="X18" s="57" t="s">
        <v>1731</v>
      </c>
      <c r="Y18" s="57" t="s">
        <v>1732</v>
      </c>
      <c r="Z18" s="57"/>
      <c r="AA18" s="57"/>
      <c r="AB18" s="57" t="s">
        <v>1733</v>
      </c>
    </row>
    <row r="19" spans="3:28">
      <c r="C19" s="57"/>
      <c r="D19" s="57" t="s">
        <v>1734</v>
      </c>
      <c r="E19" s="57"/>
      <c r="F19" s="57"/>
      <c r="G19" s="57" t="s">
        <v>1735</v>
      </c>
      <c r="H19" s="57" t="s">
        <v>1736</v>
      </c>
      <c r="I19" s="57" t="s">
        <v>1737</v>
      </c>
      <c r="J19" s="57" t="s">
        <v>1738</v>
      </c>
      <c r="K19" s="57" t="s">
        <v>1739</v>
      </c>
      <c r="L19" s="57"/>
      <c r="M19" s="57" t="s">
        <v>1740</v>
      </c>
      <c r="N19" s="57" t="s">
        <v>1741</v>
      </c>
      <c r="O19" s="57" t="s">
        <v>1742</v>
      </c>
      <c r="P19" s="57" t="s">
        <v>1743</v>
      </c>
      <c r="Q19" s="57" t="s">
        <v>1744</v>
      </c>
      <c r="R19" s="57"/>
      <c r="S19" s="57" t="s">
        <v>1745</v>
      </c>
      <c r="T19" s="57"/>
      <c r="U19" s="57" t="s">
        <v>1746</v>
      </c>
      <c r="V19" s="57" t="s">
        <v>1747</v>
      </c>
      <c r="W19" s="57" t="s">
        <v>1748</v>
      </c>
      <c r="X19" s="57" t="s">
        <v>1749</v>
      </c>
      <c r="Y19" s="57" t="s">
        <v>1750</v>
      </c>
      <c r="Z19" s="57"/>
      <c r="AA19" s="57"/>
      <c r="AB19" s="57" t="s">
        <v>1751</v>
      </c>
    </row>
    <row r="20" spans="3:28">
      <c r="C20" s="57"/>
      <c r="D20" s="57" t="s">
        <v>1752</v>
      </c>
      <c r="E20" s="57"/>
      <c r="F20" s="57"/>
      <c r="G20" s="57" t="s">
        <v>2591</v>
      </c>
      <c r="H20" s="57" t="s">
        <v>1754</v>
      </c>
      <c r="I20" s="57" t="s">
        <v>1755</v>
      </c>
      <c r="J20" s="57" t="s">
        <v>1756</v>
      </c>
      <c r="K20" s="57" t="s">
        <v>1757</v>
      </c>
      <c r="L20" s="57"/>
      <c r="M20" s="57" t="s">
        <v>1758</v>
      </c>
      <c r="N20" s="57" t="s">
        <v>1759</v>
      </c>
      <c r="O20" s="57" t="s">
        <v>1760</v>
      </c>
      <c r="P20" s="57" t="s">
        <v>1761</v>
      </c>
      <c r="Q20" s="57" t="s">
        <v>1762</v>
      </c>
      <c r="R20" s="57"/>
      <c r="S20" s="57" t="s">
        <v>1763</v>
      </c>
      <c r="T20" s="57"/>
      <c r="U20" s="57" t="s">
        <v>1764</v>
      </c>
      <c r="V20" s="57" t="s">
        <v>1765</v>
      </c>
      <c r="W20" s="57" t="s">
        <v>1766</v>
      </c>
      <c r="X20" s="57" t="s">
        <v>1767</v>
      </c>
      <c r="Y20" s="57" t="s">
        <v>1768</v>
      </c>
      <c r="Z20" s="57"/>
      <c r="AA20" s="57"/>
      <c r="AB20" s="57" t="s">
        <v>1769</v>
      </c>
    </row>
    <row r="21" spans="3:28">
      <c r="C21" s="57"/>
      <c r="D21" s="57" t="s">
        <v>1770</v>
      </c>
      <c r="E21" s="57"/>
      <c r="F21" s="57"/>
      <c r="G21" s="57"/>
      <c r="H21" s="57" t="s">
        <v>1771</v>
      </c>
      <c r="I21" s="57" t="s">
        <v>1772</v>
      </c>
      <c r="J21" s="57" t="s">
        <v>1773</v>
      </c>
      <c r="K21" s="57" t="s">
        <v>1774</v>
      </c>
      <c r="L21" s="57"/>
      <c r="M21" s="57" t="s">
        <v>1775</v>
      </c>
      <c r="N21" s="57" t="s">
        <v>1776</v>
      </c>
      <c r="O21" s="57" t="s">
        <v>1777</v>
      </c>
      <c r="P21" s="57" t="s">
        <v>1778</v>
      </c>
      <c r="Q21" s="57" t="s">
        <v>1779</v>
      </c>
      <c r="R21" s="57"/>
      <c r="S21" s="57" t="s">
        <v>1780</v>
      </c>
      <c r="T21" s="57"/>
      <c r="U21" s="57" t="s">
        <v>1781</v>
      </c>
      <c r="V21" s="57" t="s">
        <v>1782</v>
      </c>
      <c r="W21" s="57" t="s">
        <v>1783</v>
      </c>
      <c r="X21" s="57" t="s">
        <v>1784</v>
      </c>
      <c r="Y21" s="57" t="s">
        <v>1785</v>
      </c>
      <c r="Z21" s="57"/>
      <c r="AA21" s="57"/>
      <c r="AB21" s="57" t="s">
        <v>1786</v>
      </c>
    </row>
    <row r="22" spans="3:28">
      <c r="C22" s="57"/>
      <c r="D22" s="57" t="s">
        <v>1787</v>
      </c>
      <c r="E22" s="57"/>
      <c r="F22" s="57"/>
      <c r="G22" s="57"/>
      <c r="H22" s="57" t="s">
        <v>1788</v>
      </c>
      <c r="I22" s="57" t="s">
        <v>1789</v>
      </c>
      <c r="J22" s="57" t="s">
        <v>1790</v>
      </c>
      <c r="K22" s="57" t="s">
        <v>1791</v>
      </c>
      <c r="L22" s="57"/>
      <c r="M22" s="57" t="s">
        <v>1792</v>
      </c>
      <c r="N22" s="57" t="s">
        <v>1793</v>
      </c>
      <c r="O22" s="57" t="s">
        <v>1794</v>
      </c>
      <c r="P22" s="57" t="s">
        <v>1795</v>
      </c>
      <c r="Q22" s="57" t="s">
        <v>1796</v>
      </c>
      <c r="R22" s="57"/>
      <c r="S22" s="57" t="s">
        <v>1797</v>
      </c>
      <c r="T22" s="57"/>
      <c r="U22" s="57" t="s">
        <v>1798</v>
      </c>
      <c r="V22" s="57" t="s">
        <v>1799</v>
      </c>
      <c r="W22" s="57" t="s">
        <v>1800</v>
      </c>
      <c r="X22" s="57" t="s">
        <v>1801</v>
      </c>
      <c r="Y22" s="57" t="s">
        <v>1802</v>
      </c>
      <c r="Z22" s="57"/>
      <c r="AA22" s="57"/>
      <c r="AB22" s="57" t="s">
        <v>1803</v>
      </c>
    </row>
    <row r="23" spans="3:28">
      <c r="C23" s="57"/>
      <c r="D23" s="57" t="s">
        <v>1804</v>
      </c>
      <c r="E23" s="57"/>
      <c r="F23" s="57"/>
      <c r="G23" s="57"/>
      <c r="H23" s="57" t="s">
        <v>1805</v>
      </c>
      <c r="I23" s="57" t="s">
        <v>1806</v>
      </c>
      <c r="J23" s="57" t="s">
        <v>1807</v>
      </c>
      <c r="K23" s="57" t="s">
        <v>1808</v>
      </c>
      <c r="L23" s="57"/>
      <c r="M23" s="57" t="s">
        <v>1809</v>
      </c>
      <c r="N23" s="57" t="s">
        <v>1810</v>
      </c>
      <c r="O23" s="57" t="s">
        <v>1811</v>
      </c>
      <c r="P23" s="57" t="s">
        <v>1812</v>
      </c>
      <c r="Q23" s="57" t="s">
        <v>1813</v>
      </c>
      <c r="R23" s="57"/>
      <c r="S23" s="57" t="s">
        <v>1814</v>
      </c>
      <c r="T23" s="57"/>
      <c r="U23" s="57" t="s">
        <v>1815</v>
      </c>
      <c r="V23" s="57" t="s">
        <v>1816</v>
      </c>
      <c r="W23" s="57" t="s">
        <v>1817</v>
      </c>
      <c r="X23" s="57" t="s">
        <v>1818</v>
      </c>
      <c r="Y23" s="57" t="s">
        <v>1819</v>
      </c>
      <c r="Z23" s="57"/>
      <c r="AA23" s="57"/>
      <c r="AB23" s="57" t="s">
        <v>2613</v>
      </c>
    </row>
    <row r="24" spans="3:28">
      <c r="C24" s="57"/>
      <c r="D24" s="57" t="s">
        <v>1821</v>
      </c>
      <c r="E24" s="57"/>
      <c r="F24" s="57"/>
      <c r="G24" s="57"/>
      <c r="H24" s="57" t="s">
        <v>1822</v>
      </c>
      <c r="I24" s="57" t="s">
        <v>1823</v>
      </c>
      <c r="J24" s="57" t="s">
        <v>1824</v>
      </c>
      <c r="K24" s="57" t="s">
        <v>2595</v>
      </c>
      <c r="L24" s="57"/>
      <c r="M24" s="57" t="s">
        <v>1826</v>
      </c>
      <c r="N24" s="57" t="s">
        <v>1827</v>
      </c>
      <c r="O24" s="57" t="s">
        <v>1828</v>
      </c>
      <c r="P24" s="57" t="s">
        <v>1829</v>
      </c>
      <c r="Q24" s="57" t="s">
        <v>1830</v>
      </c>
      <c r="R24" s="57"/>
      <c r="S24" s="57" t="s">
        <v>1831</v>
      </c>
      <c r="T24" s="57"/>
      <c r="U24" s="57" t="s">
        <v>1832</v>
      </c>
      <c r="V24" s="57" t="s">
        <v>1833</v>
      </c>
      <c r="W24" s="57" t="s">
        <v>1834</v>
      </c>
      <c r="X24" s="57" t="s">
        <v>1835</v>
      </c>
      <c r="Y24" s="57" t="s">
        <v>1836</v>
      </c>
      <c r="Z24" s="57"/>
      <c r="AA24" s="57"/>
      <c r="AB24" s="57"/>
    </row>
    <row r="25" spans="3:28">
      <c r="C25" s="57"/>
      <c r="D25" s="57" t="s">
        <v>1837</v>
      </c>
      <c r="E25" s="57"/>
      <c r="F25" s="57"/>
      <c r="G25" s="57"/>
      <c r="H25" s="57" t="s">
        <v>1838</v>
      </c>
      <c r="I25" s="57" t="s">
        <v>1839</v>
      </c>
      <c r="J25" s="57" t="s">
        <v>1840</v>
      </c>
      <c r="K25" s="57"/>
      <c r="L25" s="57"/>
      <c r="M25" s="57" t="s">
        <v>1841</v>
      </c>
      <c r="N25" s="57" t="s">
        <v>1842</v>
      </c>
      <c r="O25" s="57" t="s">
        <v>1843</v>
      </c>
      <c r="P25" s="57" t="s">
        <v>1844</v>
      </c>
      <c r="Q25" s="57" t="s">
        <v>1845</v>
      </c>
      <c r="R25" s="57"/>
      <c r="S25" s="57" t="s">
        <v>2603</v>
      </c>
      <c r="T25" s="57"/>
      <c r="U25" s="57" t="s">
        <v>1847</v>
      </c>
      <c r="V25" s="57" t="s">
        <v>1848</v>
      </c>
      <c r="W25" s="57" t="s">
        <v>1849</v>
      </c>
      <c r="X25" s="57" t="s">
        <v>1850</v>
      </c>
      <c r="Y25" s="57" t="s">
        <v>1851</v>
      </c>
      <c r="Z25" s="57"/>
      <c r="AA25" s="57"/>
      <c r="AB25" s="57"/>
    </row>
    <row r="26" spans="3:28">
      <c r="C26" s="57"/>
      <c r="D26" s="57" t="s">
        <v>1852</v>
      </c>
      <c r="E26" s="57"/>
      <c r="F26" s="57"/>
      <c r="G26" s="57"/>
      <c r="H26" s="57" t="s">
        <v>1853</v>
      </c>
      <c r="I26" s="57" t="s">
        <v>1854</v>
      </c>
      <c r="J26" s="57" t="s">
        <v>1855</v>
      </c>
      <c r="K26" s="57"/>
      <c r="L26" s="57"/>
      <c r="M26" s="57" t="s">
        <v>1856</v>
      </c>
      <c r="N26" s="57" t="s">
        <v>1857</v>
      </c>
      <c r="O26" s="57" t="s">
        <v>1858</v>
      </c>
      <c r="P26" s="57" t="s">
        <v>1859</v>
      </c>
      <c r="Q26" s="57" t="s">
        <v>1860</v>
      </c>
      <c r="R26" s="57"/>
      <c r="S26" s="57" t="s">
        <v>1861</v>
      </c>
      <c r="T26" s="57"/>
      <c r="U26" s="57" t="s">
        <v>1862</v>
      </c>
      <c r="V26" s="57" t="s">
        <v>1863</v>
      </c>
      <c r="W26" s="57" t="s">
        <v>1864</v>
      </c>
      <c r="X26" s="57" t="s">
        <v>1865</v>
      </c>
      <c r="Y26" s="57" t="s">
        <v>1866</v>
      </c>
      <c r="Z26" s="57"/>
      <c r="AA26" s="57"/>
      <c r="AB26" s="57"/>
    </row>
    <row r="27" spans="3:28">
      <c r="C27" s="57"/>
      <c r="D27" s="57" t="s">
        <v>1867</v>
      </c>
      <c r="E27" s="57"/>
      <c r="F27" s="57"/>
      <c r="G27" s="57"/>
      <c r="H27" s="57" t="s">
        <v>1868</v>
      </c>
      <c r="I27" s="57" t="s">
        <v>1869</v>
      </c>
      <c r="J27" s="57" t="s">
        <v>1870</v>
      </c>
      <c r="K27" s="57"/>
      <c r="L27" s="57"/>
      <c r="M27" s="57" t="s">
        <v>1871</v>
      </c>
      <c r="N27" s="57" t="s">
        <v>1872</v>
      </c>
      <c r="O27" s="57" t="s">
        <v>1873</v>
      </c>
      <c r="P27" s="57" t="s">
        <v>1874</v>
      </c>
      <c r="Q27" s="57" t="s">
        <v>1875</v>
      </c>
      <c r="R27" s="57"/>
      <c r="S27" s="57" t="s">
        <v>1876</v>
      </c>
      <c r="T27" s="57"/>
      <c r="U27" s="57" t="s">
        <v>2606</v>
      </c>
      <c r="V27" s="57" t="s">
        <v>1878</v>
      </c>
      <c r="W27" s="57" t="s">
        <v>1879</v>
      </c>
      <c r="X27" s="57" t="s">
        <v>1880</v>
      </c>
      <c r="Y27" s="57" t="s">
        <v>1881</v>
      </c>
      <c r="Z27" s="57"/>
      <c r="AA27" s="57"/>
      <c r="AB27" s="57"/>
    </row>
    <row r="28" spans="3:28">
      <c r="C28" s="57"/>
      <c r="D28" s="57" t="s">
        <v>1882</v>
      </c>
      <c r="E28" s="57"/>
      <c r="F28" s="57"/>
      <c r="G28" s="57"/>
      <c r="H28" s="57" t="s">
        <v>1883</v>
      </c>
      <c r="I28" s="57" t="s">
        <v>1884</v>
      </c>
      <c r="J28" s="57" t="s">
        <v>1885</v>
      </c>
      <c r="K28" s="57"/>
      <c r="L28" s="57"/>
      <c r="M28" s="57" t="s">
        <v>1886</v>
      </c>
      <c r="N28" s="57" t="s">
        <v>1887</v>
      </c>
      <c r="O28" s="57" t="s">
        <v>1888</v>
      </c>
      <c r="P28" s="57" t="s">
        <v>1889</v>
      </c>
      <c r="Q28" s="57" t="s">
        <v>1890</v>
      </c>
      <c r="R28" s="57"/>
      <c r="S28" s="57" t="s">
        <v>1891</v>
      </c>
      <c r="T28" s="57"/>
      <c r="U28" s="57"/>
      <c r="V28" s="57" t="s">
        <v>1892</v>
      </c>
      <c r="W28" s="57" t="s">
        <v>1893</v>
      </c>
      <c r="X28" s="57" t="s">
        <v>1894</v>
      </c>
      <c r="Y28" s="57" t="s">
        <v>1895</v>
      </c>
      <c r="Z28" s="57"/>
      <c r="AA28" s="57"/>
      <c r="AB28" s="57"/>
    </row>
    <row r="29" spans="3:28">
      <c r="C29" s="57"/>
      <c r="D29" s="57" t="s">
        <v>1896</v>
      </c>
      <c r="E29" s="57"/>
      <c r="F29" s="57"/>
      <c r="G29" s="57"/>
      <c r="H29" s="57" t="s">
        <v>1897</v>
      </c>
      <c r="I29" s="57" t="s">
        <v>1898</v>
      </c>
      <c r="J29" s="57" t="s">
        <v>1899</v>
      </c>
      <c r="K29" s="57"/>
      <c r="L29" s="57"/>
      <c r="M29" s="57" t="s">
        <v>1900</v>
      </c>
      <c r="N29" s="57" t="s">
        <v>1901</v>
      </c>
      <c r="O29" s="57" t="s">
        <v>1902</v>
      </c>
      <c r="P29" s="57" t="s">
        <v>1903</v>
      </c>
      <c r="Q29" s="57" t="s">
        <v>1904</v>
      </c>
      <c r="R29" s="57"/>
      <c r="S29" s="57" t="s">
        <v>1905</v>
      </c>
      <c r="T29" s="57"/>
      <c r="U29" s="57"/>
      <c r="V29" s="57" t="s">
        <v>2607</v>
      </c>
      <c r="W29" s="57" t="s">
        <v>1907</v>
      </c>
      <c r="X29" s="57" t="s">
        <v>1908</v>
      </c>
      <c r="Y29" s="57" t="s">
        <v>1909</v>
      </c>
      <c r="Z29" s="57"/>
      <c r="AA29" s="57"/>
      <c r="AB29" s="57"/>
    </row>
    <row r="30" spans="3:28">
      <c r="C30" s="57"/>
      <c r="D30" s="57" t="s">
        <v>1910</v>
      </c>
      <c r="E30" s="57"/>
      <c r="F30" s="57"/>
      <c r="G30" s="57"/>
      <c r="H30" s="57" t="s">
        <v>1911</v>
      </c>
      <c r="I30" s="57" t="s">
        <v>1912</v>
      </c>
      <c r="J30" s="57" t="s">
        <v>1913</v>
      </c>
      <c r="K30" s="57"/>
      <c r="L30" s="57"/>
      <c r="M30" s="57" t="s">
        <v>1914</v>
      </c>
      <c r="N30" s="57" t="s">
        <v>1915</v>
      </c>
      <c r="O30" s="57" t="s">
        <v>1916</v>
      </c>
      <c r="P30" s="57" t="s">
        <v>1917</v>
      </c>
      <c r="Q30" s="57" t="s">
        <v>1918</v>
      </c>
      <c r="R30" s="57"/>
      <c r="S30" s="57" t="s">
        <v>1919</v>
      </c>
      <c r="T30" s="57"/>
      <c r="U30" s="57"/>
      <c r="V30" s="57"/>
      <c r="W30" s="57" t="s">
        <v>1920</v>
      </c>
      <c r="X30" s="57" t="s">
        <v>1921</v>
      </c>
      <c r="Y30" s="57" t="s">
        <v>1922</v>
      </c>
      <c r="Z30" s="57"/>
      <c r="AA30" s="57"/>
      <c r="AB30" s="57"/>
    </row>
    <row r="31" spans="3:28">
      <c r="C31" s="57"/>
      <c r="D31" s="57" t="s">
        <v>1923</v>
      </c>
      <c r="E31" s="57"/>
      <c r="F31" s="57"/>
      <c r="G31" s="57"/>
      <c r="H31" s="57" t="s">
        <v>1924</v>
      </c>
      <c r="I31" s="57" t="s">
        <v>1925</v>
      </c>
      <c r="J31" s="57" t="s">
        <v>2594</v>
      </c>
      <c r="K31" s="57"/>
      <c r="L31" s="57"/>
      <c r="M31" s="57" t="s">
        <v>1927</v>
      </c>
      <c r="N31" s="57" t="s">
        <v>1928</v>
      </c>
      <c r="O31" s="57" t="s">
        <v>1929</v>
      </c>
      <c r="P31" s="57" t="s">
        <v>1930</v>
      </c>
      <c r="Q31" s="57" t="s">
        <v>1931</v>
      </c>
      <c r="R31" s="57"/>
      <c r="S31" s="57" t="s">
        <v>1932</v>
      </c>
      <c r="T31" s="57"/>
      <c r="U31" s="57"/>
      <c r="V31" s="57"/>
      <c r="W31" s="57" t="s">
        <v>1933</v>
      </c>
      <c r="X31" s="57" t="s">
        <v>1934</v>
      </c>
      <c r="Y31" s="57" t="s">
        <v>1935</v>
      </c>
      <c r="Z31" s="57"/>
      <c r="AA31" s="57"/>
      <c r="AB31" s="57"/>
    </row>
    <row r="32" spans="3:28">
      <c r="C32" s="57"/>
      <c r="D32" s="57" t="s">
        <v>1936</v>
      </c>
      <c r="E32" s="57"/>
      <c r="F32" s="57"/>
      <c r="G32" s="57"/>
      <c r="H32" s="57" t="s">
        <v>2592</v>
      </c>
      <c r="I32" s="57" t="s">
        <v>1938</v>
      </c>
      <c r="J32" s="57"/>
      <c r="K32" s="57"/>
      <c r="L32" s="57"/>
      <c r="M32" s="57" t="s">
        <v>1939</v>
      </c>
      <c r="N32" s="57" t="s">
        <v>1940</v>
      </c>
      <c r="O32" s="57" t="s">
        <v>1941</v>
      </c>
      <c r="P32" s="57" t="s">
        <v>2600</v>
      </c>
      <c r="Q32" s="57" t="s">
        <v>1943</v>
      </c>
      <c r="R32" s="57"/>
      <c r="S32" s="57" t="s">
        <v>1944</v>
      </c>
      <c r="T32" s="57"/>
      <c r="U32" s="57"/>
      <c r="V32" s="57"/>
      <c r="W32" s="57" t="s">
        <v>1945</v>
      </c>
      <c r="X32" s="57" t="s">
        <v>1946</v>
      </c>
      <c r="Y32" s="57" t="s">
        <v>1947</v>
      </c>
      <c r="Z32" s="57"/>
      <c r="AA32" s="57"/>
      <c r="AB32" s="57"/>
    </row>
    <row r="33" spans="3:28">
      <c r="C33" s="57"/>
      <c r="D33" s="57" t="s">
        <v>1948</v>
      </c>
      <c r="E33" s="57"/>
      <c r="F33" s="57"/>
      <c r="G33" s="57"/>
      <c r="H33" s="57"/>
      <c r="I33" s="57" t="s">
        <v>1949</v>
      </c>
      <c r="J33" s="57"/>
      <c r="K33" s="57"/>
      <c r="L33" s="57"/>
      <c r="M33" s="57" t="s">
        <v>1950</v>
      </c>
      <c r="N33" s="57" t="s">
        <v>1951</v>
      </c>
      <c r="O33" s="57" t="s">
        <v>1952</v>
      </c>
      <c r="P33" s="57"/>
      <c r="Q33" s="57" t="s">
        <v>1953</v>
      </c>
      <c r="R33" s="57"/>
      <c r="S33" s="57" t="s">
        <v>1954</v>
      </c>
      <c r="T33" s="57"/>
      <c r="U33" s="57"/>
      <c r="V33" s="57"/>
      <c r="W33" s="57" t="s">
        <v>1955</v>
      </c>
      <c r="X33" s="57" t="s">
        <v>1956</v>
      </c>
      <c r="Y33" s="57" t="s">
        <v>1957</v>
      </c>
      <c r="Z33" s="57"/>
      <c r="AA33" s="57"/>
      <c r="AB33" s="57"/>
    </row>
    <row r="34" spans="3:28">
      <c r="C34" s="57"/>
      <c r="D34" s="57" t="s">
        <v>2584</v>
      </c>
      <c r="E34" s="57"/>
      <c r="F34" s="57"/>
      <c r="G34" s="57"/>
      <c r="H34" s="57"/>
      <c r="I34" s="57" t="s">
        <v>1959</v>
      </c>
      <c r="J34" s="57"/>
      <c r="K34" s="57"/>
      <c r="L34" s="57"/>
      <c r="M34" s="57" t="s">
        <v>1960</v>
      </c>
      <c r="N34" s="57" t="s">
        <v>1961</v>
      </c>
      <c r="O34" s="57" t="s">
        <v>1962</v>
      </c>
      <c r="P34" s="57"/>
      <c r="Q34" s="57" t="s">
        <v>1963</v>
      </c>
      <c r="R34" s="57"/>
      <c r="S34" s="57" t="s">
        <v>1964</v>
      </c>
      <c r="T34" s="57"/>
      <c r="U34" s="57"/>
      <c r="V34" s="57"/>
      <c r="W34" s="57" t="s">
        <v>1965</v>
      </c>
      <c r="X34" s="57" t="s">
        <v>1966</v>
      </c>
      <c r="Y34" s="57" t="s">
        <v>1967</v>
      </c>
      <c r="Z34" s="57"/>
      <c r="AA34" s="57"/>
      <c r="AB34" s="57"/>
    </row>
    <row r="35" spans="3:28">
      <c r="C35" s="57"/>
      <c r="D35" s="57" t="s">
        <v>1968</v>
      </c>
      <c r="E35" s="57"/>
      <c r="F35" s="57"/>
      <c r="G35" s="57"/>
      <c r="H35" s="57"/>
      <c r="I35" s="57" t="s">
        <v>1969</v>
      </c>
      <c r="J35" s="57"/>
      <c r="K35" s="57"/>
      <c r="L35" s="57"/>
      <c r="M35" s="57" t="s">
        <v>1970</v>
      </c>
      <c r="N35" s="57" t="s">
        <v>1971</v>
      </c>
      <c r="O35" s="57" t="s">
        <v>1972</v>
      </c>
      <c r="P35" s="57"/>
      <c r="Q35" s="57" t="s">
        <v>1973</v>
      </c>
      <c r="R35" s="57"/>
      <c r="S35" s="57" t="s">
        <v>1974</v>
      </c>
      <c r="T35" s="57"/>
      <c r="U35" s="57"/>
      <c r="V35" s="57"/>
      <c r="W35" s="57" t="s">
        <v>1975</v>
      </c>
      <c r="X35" s="57" t="s">
        <v>1976</v>
      </c>
      <c r="Y35" s="57" t="s">
        <v>1977</v>
      </c>
      <c r="Z35" s="57"/>
      <c r="AA35" s="57"/>
      <c r="AB35" s="57"/>
    </row>
    <row r="36" spans="3:28">
      <c r="C36" s="57"/>
      <c r="D36" s="57" t="s">
        <v>1978</v>
      </c>
      <c r="E36" s="57"/>
      <c r="F36" s="57"/>
      <c r="G36" s="57"/>
      <c r="H36" s="57"/>
      <c r="I36" s="57" t="s">
        <v>1979</v>
      </c>
      <c r="J36" s="57"/>
      <c r="K36" s="57"/>
      <c r="L36" s="57"/>
      <c r="M36" s="57" t="s">
        <v>1980</v>
      </c>
      <c r="N36" s="57" t="s">
        <v>1981</v>
      </c>
      <c r="O36" s="57" t="s">
        <v>1982</v>
      </c>
      <c r="P36" s="57"/>
      <c r="Q36" s="57" t="s">
        <v>1983</v>
      </c>
      <c r="R36" s="57"/>
      <c r="S36" s="57" t="s">
        <v>1984</v>
      </c>
      <c r="T36" s="57"/>
      <c r="U36" s="57"/>
      <c r="V36" s="57"/>
      <c r="W36" s="57" t="s">
        <v>1985</v>
      </c>
      <c r="X36" s="57" t="s">
        <v>1986</v>
      </c>
      <c r="Y36" s="57" t="s">
        <v>1987</v>
      </c>
      <c r="Z36" s="57"/>
      <c r="AA36" s="57"/>
      <c r="AB36" s="57"/>
    </row>
    <row r="37" spans="3:28">
      <c r="C37" s="57"/>
      <c r="D37" s="57" t="s">
        <v>1988</v>
      </c>
      <c r="E37" s="57"/>
      <c r="F37" s="57"/>
      <c r="G37" s="57"/>
      <c r="H37" s="57"/>
      <c r="I37" s="57" t="s">
        <v>1989</v>
      </c>
      <c r="J37" s="57"/>
      <c r="K37" s="57"/>
      <c r="L37" s="57"/>
      <c r="M37" s="57" t="s">
        <v>1990</v>
      </c>
      <c r="N37" s="57" t="s">
        <v>1991</v>
      </c>
      <c r="O37" s="57" t="s">
        <v>1992</v>
      </c>
      <c r="P37" s="57"/>
      <c r="Q37" s="57" t="s">
        <v>1993</v>
      </c>
      <c r="R37" s="57"/>
      <c r="S37" s="57" t="s">
        <v>1994</v>
      </c>
      <c r="T37" s="57"/>
      <c r="U37" s="57"/>
      <c r="V37" s="57"/>
      <c r="W37" s="57" t="s">
        <v>1995</v>
      </c>
      <c r="X37" s="57" t="s">
        <v>1996</v>
      </c>
      <c r="Y37" s="57" t="s">
        <v>1997</v>
      </c>
      <c r="Z37" s="57"/>
      <c r="AA37" s="57"/>
      <c r="AB37" s="57"/>
    </row>
    <row r="38" spans="3:28">
      <c r="C38" s="57"/>
      <c r="D38" s="57" t="s">
        <v>1998</v>
      </c>
      <c r="E38" s="57"/>
      <c r="F38" s="57"/>
      <c r="G38" s="57"/>
      <c r="H38" s="57"/>
      <c r="I38" s="57" t="s">
        <v>1999</v>
      </c>
      <c r="J38" s="57"/>
      <c r="K38" s="57"/>
      <c r="L38" s="57"/>
      <c r="M38" s="57" t="s">
        <v>2000</v>
      </c>
      <c r="N38" s="57" t="s">
        <v>2001</v>
      </c>
      <c r="O38" s="57" t="s">
        <v>2002</v>
      </c>
      <c r="P38" s="57"/>
      <c r="Q38" s="57" t="s">
        <v>2003</v>
      </c>
      <c r="R38" s="57"/>
      <c r="S38" s="57" t="s">
        <v>2004</v>
      </c>
      <c r="T38" s="57"/>
      <c r="U38" s="57"/>
      <c r="V38" s="57"/>
      <c r="W38" s="57" t="s">
        <v>2005</v>
      </c>
      <c r="X38" s="57" t="s">
        <v>2006</v>
      </c>
      <c r="Y38" s="57" t="s">
        <v>2007</v>
      </c>
      <c r="Z38" s="57"/>
      <c r="AA38" s="57"/>
      <c r="AB38" s="57"/>
    </row>
    <row r="39" spans="3:28">
      <c r="C39" s="57"/>
      <c r="D39" s="57" t="s">
        <v>2008</v>
      </c>
      <c r="E39" s="57"/>
      <c r="F39" s="57"/>
      <c r="G39" s="57"/>
      <c r="H39" s="57"/>
      <c r="I39" s="57" t="s">
        <v>2009</v>
      </c>
      <c r="J39" s="57"/>
      <c r="K39" s="57"/>
      <c r="L39" s="57"/>
      <c r="M39" s="57" t="s">
        <v>2010</v>
      </c>
      <c r="N39" s="57" t="s">
        <v>2011</v>
      </c>
      <c r="O39" s="57" t="s">
        <v>2012</v>
      </c>
      <c r="P39" s="57"/>
      <c r="Q39" s="57" t="s">
        <v>2013</v>
      </c>
      <c r="R39" s="57"/>
      <c r="S39" s="57" t="s">
        <v>2014</v>
      </c>
      <c r="T39" s="57"/>
      <c r="U39" s="57"/>
      <c r="V39" s="57"/>
      <c r="W39" s="57" t="s">
        <v>2015</v>
      </c>
      <c r="X39" s="57" t="s">
        <v>2016</v>
      </c>
      <c r="Y39" s="57" t="s">
        <v>2017</v>
      </c>
      <c r="Z39" s="57"/>
      <c r="AA39" s="57"/>
      <c r="AB39" s="57"/>
    </row>
    <row r="40" spans="3:28" ht="27.6">
      <c r="C40" s="57"/>
      <c r="D40" s="227" t="s">
        <v>2585</v>
      </c>
      <c r="E40" s="57"/>
      <c r="F40" s="57"/>
      <c r="G40" s="57"/>
      <c r="H40" s="57"/>
      <c r="I40" s="57" t="s">
        <v>2019</v>
      </c>
      <c r="J40" s="57"/>
      <c r="K40" s="57"/>
      <c r="L40" s="57"/>
      <c r="M40" s="57" t="s">
        <v>2020</v>
      </c>
      <c r="N40" s="57" t="s">
        <v>2021</v>
      </c>
      <c r="O40" s="57" t="s">
        <v>2022</v>
      </c>
      <c r="P40" s="57"/>
      <c r="Q40" s="57" t="s">
        <v>2023</v>
      </c>
      <c r="R40" s="57"/>
      <c r="S40" s="57" t="s">
        <v>2024</v>
      </c>
      <c r="T40" s="57"/>
      <c r="U40" s="57"/>
      <c r="V40" s="57"/>
      <c r="W40" s="57" t="s">
        <v>2025</v>
      </c>
      <c r="X40" s="57" t="s">
        <v>2026</v>
      </c>
      <c r="Y40" s="57" t="s">
        <v>2027</v>
      </c>
      <c r="Z40" s="57"/>
      <c r="AA40" s="57"/>
      <c r="AB40" s="57"/>
    </row>
    <row r="41" spans="3:28">
      <c r="C41" s="57"/>
      <c r="D41" s="57"/>
      <c r="E41" s="57"/>
      <c r="F41" s="57"/>
      <c r="G41" s="57"/>
      <c r="H41" s="57"/>
      <c r="I41" s="57" t="s">
        <v>2028</v>
      </c>
      <c r="J41" s="57"/>
      <c r="K41" s="57"/>
      <c r="L41" s="57"/>
      <c r="M41" s="57" t="s">
        <v>2029</v>
      </c>
      <c r="N41" s="57" t="s">
        <v>2030</v>
      </c>
      <c r="O41" s="57" t="s">
        <v>2031</v>
      </c>
      <c r="P41" s="57"/>
      <c r="Q41" s="57" t="s">
        <v>2032</v>
      </c>
      <c r="R41" s="57"/>
      <c r="S41" s="57" t="s">
        <v>2033</v>
      </c>
      <c r="T41" s="57"/>
      <c r="U41" s="57"/>
      <c r="V41" s="57"/>
      <c r="W41" s="57" t="s">
        <v>2034</v>
      </c>
      <c r="X41" s="57" t="s">
        <v>2035</v>
      </c>
      <c r="Y41" s="57" t="s">
        <v>2036</v>
      </c>
      <c r="Z41" s="57"/>
      <c r="AA41" s="57"/>
      <c r="AB41" s="57"/>
    </row>
    <row r="42" spans="3:28">
      <c r="C42" s="57"/>
      <c r="D42" s="57"/>
      <c r="E42" s="57"/>
      <c r="F42" s="57"/>
      <c r="G42" s="57"/>
      <c r="H42" s="57"/>
      <c r="I42" s="57" t="s">
        <v>2037</v>
      </c>
      <c r="J42" s="57"/>
      <c r="K42" s="57"/>
      <c r="L42" s="57"/>
      <c r="M42" s="57" t="s">
        <v>2038</v>
      </c>
      <c r="N42" s="57" t="s">
        <v>2039</v>
      </c>
      <c r="O42" s="57" t="s">
        <v>2040</v>
      </c>
      <c r="P42" s="57"/>
      <c r="Q42" s="57" t="s">
        <v>2041</v>
      </c>
      <c r="R42" s="57"/>
      <c r="S42" s="57" t="s">
        <v>2042</v>
      </c>
      <c r="T42" s="57"/>
      <c r="U42" s="57"/>
      <c r="V42" s="57"/>
      <c r="W42" s="57" t="s">
        <v>2043</v>
      </c>
      <c r="X42" s="57" t="s">
        <v>2044</v>
      </c>
      <c r="Y42" s="57" t="s">
        <v>2045</v>
      </c>
      <c r="Z42" s="57"/>
      <c r="AA42" s="57"/>
      <c r="AB42" s="57"/>
    </row>
    <row r="43" spans="3:28">
      <c r="C43" s="57"/>
      <c r="D43" s="57"/>
      <c r="E43" s="57"/>
      <c r="F43" s="57"/>
      <c r="G43" s="57"/>
      <c r="H43" s="57"/>
      <c r="I43" s="57" t="s">
        <v>2046</v>
      </c>
      <c r="J43" s="57"/>
      <c r="K43" s="57"/>
      <c r="L43" s="57"/>
      <c r="M43" s="57" t="s">
        <v>2047</v>
      </c>
      <c r="N43" s="57" t="s">
        <v>2048</v>
      </c>
      <c r="O43" s="57" t="s">
        <v>2049</v>
      </c>
      <c r="P43" s="57"/>
      <c r="Q43" s="57" t="s">
        <v>2050</v>
      </c>
      <c r="R43" s="57"/>
      <c r="S43" s="57" t="s">
        <v>2051</v>
      </c>
      <c r="T43" s="57"/>
      <c r="U43" s="57"/>
      <c r="V43" s="57"/>
      <c r="W43" s="57" t="s">
        <v>2052</v>
      </c>
      <c r="X43" s="57" t="s">
        <v>2053</v>
      </c>
      <c r="Y43" s="57" t="s">
        <v>2054</v>
      </c>
      <c r="Z43" s="57"/>
      <c r="AA43" s="57"/>
      <c r="AB43" s="57"/>
    </row>
    <row r="44" spans="3:28">
      <c r="C44" s="57"/>
      <c r="D44" s="57"/>
      <c r="E44" s="57"/>
      <c r="F44" s="57"/>
      <c r="G44" s="57"/>
      <c r="H44" s="57"/>
      <c r="I44" s="57" t="s">
        <v>2055</v>
      </c>
      <c r="J44" s="57"/>
      <c r="K44" s="57"/>
      <c r="L44" s="57"/>
      <c r="M44" s="57" t="s">
        <v>2056</v>
      </c>
      <c r="N44" s="57" t="s">
        <v>2057</v>
      </c>
      <c r="O44" s="57" t="s">
        <v>2058</v>
      </c>
      <c r="P44" s="57"/>
      <c r="Q44" s="57" t="s">
        <v>2059</v>
      </c>
      <c r="R44" s="57"/>
      <c r="S44" s="57" t="s">
        <v>2060</v>
      </c>
      <c r="T44" s="57"/>
      <c r="U44" s="57"/>
      <c r="V44" s="57"/>
      <c r="W44" s="57" t="s">
        <v>2061</v>
      </c>
      <c r="X44" s="57" t="s">
        <v>2062</v>
      </c>
      <c r="Y44" s="57" t="s">
        <v>2063</v>
      </c>
      <c r="Z44" s="57"/>
      <c r="AA44" s="57"/>
      <c r="AB44" s="57"/>
    </row>
    <row r="45" spans="3:28">
      <c r="C45" s="57"/>
      <c r="D45" s="57"/>
      <c r="E45" s="57"/>
      <c r="F45" s="57"/>
      <c r="G45" s="57"/>
      <c r="H45" s="57"/>
      <c r="I45" s="57" t="s">
        <v>2064</v>
      </c>
      <c r="J45" s="57"/>
      <c r="K45" s="57"/>
      <c r="L45" s="57"/>
      <c r="M45" s="57" t="s">
        <v>2065</v>
      </c>
      <c r="N45" s="57" t="s">
        <v>2066</v>
      </c>
      <c r="O45" s="57" t="s">
        <v>2067</v>
      </c>
      <c r="P45" s="57"/>
      <c r="Q45" s="57" t="s">
        <v>2068</v>
      </c>
      <c r="R45" s="57"/>
      <c r="S45" s="57" t="s">
        <v>2069</v>
      </c>
      <c r="T45" s="57"/>
      <c r="U45" s="57"/>
      <c r="V45" s="57"/>
      <c r="W45" s="57" t="s">
        <v>2070</v>
      </c>
      <c r="X45" s="57" t="s">
        <v>2071</v>
      </c>
      <c r="Y45" s="57" t="s">
        <v>2610</v>
      </c>
      <c r="Z45" s="57"/>
      <c r="AA45" s="57"/>
      <c r="AB45" s="57"/>
    </row>
    <row r="46" spans="3:28">
      <c r="C46" s="57"/>
      <c r="D46" s="57"/>
      <c r="E46" s="57"/>
      <c r="F46" s="57"/>
      <c r="G46" s="57"/>
      <c r="H46" s="57"/>
      <c r="I46" s="57" t="s">
        <v>2073</v>
      </c>
      <c r="J46" s="57"/>
      <c r="K46" s="57"/>
      <c r="L46" s="57"/>
      <c r="M46" s="57" t="s">
        <v>2074</v>
      </c>
      <c r="N46" s="57" t="s">
        <v>2075</v>
      </c>
      <c r="O46" s="57" t="s">
        <v>2076</v>
      </c>
      <c r="P46" s="57"/>
      <c r="Q46" s="57" t="s">
        <v>2077</v>
      </c>
      <c r="R46" s="57"/>
      <c r="S46" s="57" t="s">
        <v>2078</v>
      </c>
      <c r="T46" s="57"/>
      <c r="U46" s="57"/>
      <c r="V46" s="57"/>
      <c r="W46" s="57" t="s">
        <v>2079</v>
      </c>
      <c r="X46" s="57" t="s">
        <v>2080</v>
      </c>
      <c r="Y46" s="57"/>
      <c r="Z46" s="57"/>
      <c r="AA46" s="57"/>
      <c r="AB46" s="57"/>
    </row>
    <row r="47" spans="3:28">
      <c r="C47" s="57"/>
      <c r="D47" s="57"/>
      <c r="E47" s="57"/>
      <c r="F47" s="57"/>
      <c r="G47" s="57"/>
      <c r="H47" s="57"/>
      <c r="I47" s="57" t="s">
        <v>2081</v>
      </c>
      <c r="J47" s="57"/>
      <c r="K47" s="57"/>
      <c r="L47" s="57"/>
      <c r="M47" s="57" t="s">
        <v>2082</v>
      </c>
      <c r="N47" s="57" t="s">
        <v>2083</v>
      </c>
      <c r="O47" s="57" t="s">
        <v>2084</v>
      </c>
      <c r="P47" s="57"/>
      <c r="Q47" s="57" t="s">
        <v>2085</v>
      </c>
      <c r="R47" s="57"/>
      <c r="S47" s="57" t="s">
        <v>2086</v>
      </c>
      <c r="T47" s="57"/>
      <c r="U47" s="57"/>
      <c r="V47" s="57"/>
      <c r="W47" s="57" t="s">
        <v>2087</v>
      </c>
      <c r="X47" s="57" t="s">
        <v>2088</v>
      </c>
      <c r="Y47" s="57"/>
      <c r="Z47" s="57"/>
      <c r="AA47" s="57"/>
      <c r="AB47" s="57"/>
    </row>
    <row r="48" spans="3:28">
      <c r="C48" s="57"/>
      <c r="D48" s="57"/>
      <c r="E48" s="57"/>
      <c r="F48" s="57"/>
      <c r="G48" s="57"/>
      <c r="H48" s="57"/>
      <c r="I48" s="57" t="s">
        <v>2089</v>
      </c>
      <c r="J48" s="57"/>
      <c r="K48" s="57"/>
      <c r="L48" s="57"/>
      <c r="M48" s="57" t="s">
        <v>2090</v>
      </c>
      <c r="N48" s="57" t="s">
        <v>2091</v>
      </c>
      <c r="O48" s="57" t="s">
        <v>2599</v>
      </c>
      <c r="P48" s="57"/>
      <c r="Q48" s="57" t="s">
        <v>2093</v>
      </c>
      <c r="R48" s="57"/>
      <c r="S48" s="57" t="s">
        <v>2094</v>
      </c>
      <c r="T48" s="57"/>
      <c r="U48" s="57"/>
      <c r="V48" s="57"/>
      <c r="W48" s="57" t="s">
        <v>2095</v>
      </c>
      <c r="X48" s="57" t="s">
        <v>2096</v>
      </c>
      <c r="Y48" s="57"/>
      <c r="Z48" s="57"/>
      <c r="AA48" s="57"/>
      <c r="AB48" s="57"/>
    </row>
    <row r="49" spans="3:28">
      <c r="C49" s="57"/>
      <c r="D49" s="57"/>
      <c r="E49" s="57"/>
      <c r="F49" s="57"/>
      <c r="G49" s="57"/>
      <c r="H49" s="57"/>
      <c r="I49" s="57" t="s">
        <v>2097</v>
      </c>
      <c r="J49" s="57"/>
      <c r="K49" s="57"/>
      <c r="L49" s="57"/>
      <c r="M49" s="57" t="s">
        <v>2098</v>
      </c>
      <c r="N49" s="57" t="s">
        <v>2099</v>
      </c>
      <c r="O49" s="57"/>
      <c r="P49" s="57"/>
      <c r="Q49" s="57" t="s">
        <v>2100</v>
      </c>
      <c r="R49" s="57"/>
      <c r="S49" s="57" t="s">
        <v>2101</v>
      </c>
      <c r="T49" s="57"/>
      <c r="U49" s="57"/>
      <c r="V49" s="57"/>
      <c r="W49" s="57" t="s">
        <v>2102</v>
      </c>
      <c r="X49" s="57" t="s">
        <v>2103</v>
      </c>
      <c r="Y49" s="57"/>
      <c r="Z49" s="57"/>
      <c r="AA49" s="57"/>
      <c r="AB49" s="57"/>
    </row>
    <row r="50" spans="3:28">
      <c r="C50" s="57"/>
      <c r="D50" s="57"/>
      <c r="E50" s="57"/>
      <c r="F50" s="57"/>
      <c r="G50" s="57"/>
      <c r="H50" s="57"/>
      <c r="I50" s="57" t="s">
        <v>2104</v>
      </c>
      <c r="J50" s="57"/>
      <c r="K50" s="57"/>
      <c r="L50" s="57"/>
      <c r="M50" s="57" t="s">
        <v>2105</v>
      </c>
      <c r="N50" s="57" t="s">
        <v>2106</v>
      </c>
      <c r="O50" s="57"/>
      <c r="P50" s="57"/>
      <c r="Q50" s="57" t="s">
        <v>2601</v>
      </c>
      <c r="R50" s="57"/>
      <c r="S50" s="57" t="s">
        <v>2108</v>
      </c>
      <c r="T50" s="57"/>
      <c r="U50" s="57"/>
      <c r="V50" s="57"/>
      <c r="W50" s="57" t="s">
        <v>2109</v>
      </c>
      <c r="X50" s="57" t="s">
        <v>2110</v>
      </c>
      <c r="Y50" s="57"/>
      <c r="Z50" s="57"/>
      <c r="AA50" s="57"/>
      <c r="AB50" s="57"/>
    </row>
    <row r="51" spans="3:28">
      <c r="C51" s="57"/>
      <c r="D51" s="57"/>
      <c r="E51" s="57"/>
      <c r="F51" s="57"/>
      <c r="G51" s="57"/>
      <c r="H51" s="57"/>
      <c r="I51" s="57" t="s">
        <v>2111</v>
      </c>
      <c r="J51" s="57"/>
      <c r="K51" s="57"/>
      <c r="L51" s="57"/>
      <c r="M51" s="57" t="s">
        <v>2112</v>
      </c>
      <c r="N51" s="57" t="s">
        <v>2113</v>
      </c>
      <c r="O51" s="57"/>
      <c r="P51" s="57"/>
      <c r="Q51" s="57"/>
      <c r="R51" s="57"/>
      <c r="S51" s="57" t="s">
        <v>2114</v>
      </c>
      <c r="T51" s="57"/>
      <c r="U51" s="57"/>
      <c r="V51" s="57"/>
      <c r="W51" s="57" t="s">
        <v>2115</v>
      </c>
      <c r="X51" s="57" t="s">
        <v>2116</v>
      </c>
      <c r="Y51" s="57"/>
      <c r="Z51" s="57"/>
      <c r="AA51" s="57"/>
      <c r="AB51" s="57"/>
    </row>
    <row r="52" spans="3:28">
      <c r="C52" s="57"/>
      <c r="D52" s="57"/>
      <c r="E52" s="57"/>
      <c r="F52" s="57"/>
      <c r="G52" s="57"/>
      <c r="H52" s="57"/>
      <c r="I52" s="57" t="s">
        <v>2117</v>
      </c>
      <c r="J52" s="57"/>
      <c r="K52" s="57"/>
      <c r="L52" s="57"/>
      <c r="M52" s="57" t="s">
        <v>2118</v>
      </c>
      <c r="N52" s="57" t="s">
        <v>2119</v>
      </c>
      <c r="O52" s="57"/>
      <c r="P52" s="57"/>
      <c r="Q52" s="57"/>
      <c r="R52" s="57"/>
      <c r="S52" s="57" t="s">
        <v>2120</v>
      </c>
      <c r="T52" s="57"/>
      <c r="U52" s="57"/>
      <c r="V52" s="57"/>
      <c r="W52" s="57" t="s">
        <v>2121</v>
      </c>
      <c r="X52" s="57" t="s">
        <v>2122</v>
      </c>
      <c r="Y52" s="57"/>
      <c r="Z52" s="57"/>
      <c r="AA52" s="57"/>
      <c r="AB52" s="57"/>
    </row>
    <row r="53" spans="3:28">
      <c r="C53" s="57"/>
      <c r="D53" s="57"/>
      <c r="E53" s="57"/>
      <c r="F53" s="57"/>
      <c r="G53" s="57"/>
      <c r="H53" s="57"/>
      <c r="I53" s="57" t="s">
        <v>2123</v>
      </c>
      <c r="J53" s="57"/>
      <c r="K53" s="57"/>
      <c r="L53" s="57"/>
      <c r="M53" s="57" t="s">
        <v>2124</v>
      </c>
      <c r="N53" s="57" t="s">
        <v>2125</v>
      </c>
      <c r="O53" s="57"/>
      <c r="P53" s="57"/>
      <c r="Q53" s="57"/>
      <c r="R53" s="57"/>
      <c r="S53" s="57" t="s">
        <v>2126</v>
      </c>
      <c r="T53" s="57"/>
      <c r="U53" s="57"/>
      <c r="V53" s="57"/>
      <c r="W53" s="57" t="s">
        <v>2127</v>
      </c>
      <c r="X53" s="57" t="s">
        <v>2128</v>
      </c>
      <c r="Y53" s="57"/>
      <c r="Z53" s="57"/>
      <c r="AA53" s="57"/>
      <c r="AB53" s="57"/>
    </row>
    <row r="54" spans="3:28">
      <c r="C54" s="57"/>
      <c r="D54" s="57"/>
      <c r="E54" s="57"/>
      <c r="F54" s="57"/>
      <c r="G54" s="57"/>
      <c r="H54" s="57"/>
      <c r="I54" s="57" t="s">
        <v>2129</v>
      </c>
      <c r="J54" s="57"/>
      <c r="K54" s="57"/>
      <c r="L54" s="57"/>
      <c r="M54" s="57" t="s">
        <v>2130</v>
      </c>
      <c r="N54" s="57" t="s">
        <v>2131</v>
      </c>
      <c r="O54" s="57"/>
      <c r="P54" s="57"/>
      <c r="Q54" s="57"/>
      <c r="R54" s="57"/>
      <c r="S54" s="57" t="s">
        <v>2132</v>
      </c>
      <c r="T54" s="57"/>
      <c r="U54" s="57"/>
      <c r="V54" s="57"/>
      <c r="W54" s="57" t="s">
        <v>2133</v>
      </c>
      <c r="X54" s="57" t="s">
        <v>2134</v>
      </c>
      <c r="Y54" s="57"/>
      <c r="Z54" s="57"/>
      <c r="AA54" s="57"/>
      <c r="AB54" s="57"/>
    </row>
    <row r="55" spans="3:28">
      <c r="C55" s="57"/>
      <c r="D55" s="57"/>
      <c r="E55" s="57"/>
      <c r="F55" s="57"/>
      <c r="G55" s="57"/>
      <c r="H55" s="57"/>
      <c r="I55" s="57" t="s">
        <v>2135</v>
      </c>
      <c r="J55" s="57"/>
      <c r="K55" s="57"/>
      <c r="L55" s="57"/>
      <c r="M55" s="57" t="s">
        <v>2136</v>
      </c>
      <c r="N55" s="57" t="s">
        <v>2137</v>
      </c>
      <c r="O55" s="57"/>
      <c r="P55" s="57"/>
      <c r="Q55" s="57"/>
      <c r="R55" s="57"/>
      <c r="S55" s="57" t="s">
        <v>2138</v>
      </c>
      <c r="T55" s="57"/>
      <c r="U55" s="57"/>
      <c r="V55" s="57"/>
      <c r="W55" s="57" t="s">
        <v>2608</v>
      </c>
      <c r="X55" s="57" t="s">
        <v>2140</v>
      </c>
      <c r="Y55" s="57"/>
      <c r="Z55" s="57"/>
      <c r="AA55" s="57"/>
      <c r="AB55" s="57"/>
    </row>
    <row r="56" spans="3:28">
      <c r="C56" s="57"/>
      <c r="D56" s="57"/>
      <c r="E56" s="57"/>
      <c r="F56" s="57"/>
      <c r="G56" s="57"/>
      <c r="H56" s="57"/>
      <c r="I56" s="57" t="s">
        <v>2141</v>
      </c>
      <c r="J56" s="57"/>
      <c r="K56" s="57"/>
      <c r="L56" s="57"/>
      <c r="M56" s="57" t="s">
        <v>2142</v>
      </c>
      <c r="N56" s="57" t="s">
        <v>2143</v>
      </c>
      <c r="O56" s="57"/>
      <c r="P56" s="57"/>
      <c r="Q56" s="57"/>
      <c r="R56" s="57"/>
      <c r="S56" s="57" t="s">
        <v>2144</v>
      </c>
      <c r="T56" s="57"/>
      <c r="U56" s="57"/>
      <c r="V56" s="57"/>
      <c r="W56" s="228"/>
      <c r="X56" s="57" t="s">
        <v>2145</v>
      </c>
      <c r="Y56" s="57"/>
      <c r="Z56" s="57"/>
      <c r="AA56" s="57"/>
      <c r="AB56" s="57"/>
    </row>
    <row r="57" spans="3:28">
      <c r="C57" s="57"/>
      <c r="D57" s="57"/>
      <c r="E57" s="57"/>
      <c r="F57" s="57"/>
      <c r="G57" s="57"/>
      <c r="H57" s="57"/>
      <c r="I57" s="57" t="s">
        <v>2146</v>
      </c>
      <c r="J57" s="57"/>
      <c r="K57" s="57"/>
      <c r="L57" s="57"/>
      <c r="M57" s="57" t="s">
        <v>2147</v>
      </c>
      <c r="N57" s="57" t="s">
        <v>2148</v>
      </c>
      <c r="O57" s="57"/>
      <c r="P57" s="57"/>
      <c r="Q57" s="57"/>
      <c r="R57" s="57"/>
      <c r="S57" s="57" t="s">
        <v>2149</v>
      </c>
      <c r="T57" s="57"/>
      <c r="U57" s="57"/>
      <c r="V57" s="57"/>
      <c r="W57" s="57"/>
      <c r="X57" s="57" t="s">
        <v>2150</v>
      </c>
      <c r="Y57" s="57"/>
      <c r="Z57" s="57"/>
      <c r="AA57" s="57"/>
      <c r="AB57" s="57"/>
    </row>
    <row r="58" spans="3:28">
      <c r="C58" s="57"/>
      <c r="D58" s="57"/>
      <c r="E58" s="57"/>
      <c r="F58" s="57"/>
      <c r="G58" s="57"/>
      <c r="H58" s="57"/>
      <c r="I58" s="57" t="s">
        <v>2151</v>
      </c>
      <c r="J58" s="57"/>
      <c r="K58" s="57"/>
      <c r="L58" s="57"/>
      <c r="M58" s="57" t="s">
        <v>2152</v>
      </c>
      <c r="N58" s="57" t="s">
        <v>2153</v>
      </c>
      <c r="O58" s="57"/>
      <c r="P58" s="57"/>
      <c r="Q58" s="57"/>
      <c r="R58" s="57"/>
      <c r="S58" s="57" t="s">
        <v>2154</v>
      </c>
      <c r="T58" s="57"/>
      <c r="U58" s="57"/>
      <c r="V58" s="57"/>
      <c r="W58" s="57"/>
      <c r="X58" s="57" t="s">
        <v>2155</v>
      </c>
      <c r="Y58" s="57"/>
      <c r="Z58" s="57"/>
      <c r="AA58" s="57"/>
      <c r="AB58" s="57"/>
    </row>
    <row r="59" spans="3:28">
      <c r="C59" s="57"/>
      <c r="D59" s="57"/>
      <c r="E59" s="57"/>
      <c r="F59" s="57"/>
      <c r="G59" s="57"/>
      <c r="H59" s="57"/>
      <c r="I59" s="57" t="s">
        <v>2156</v>
      </c>
      <c r="J59" s="57"/>
      <c r="K59" s="57"/>
      <c r="L59" s="57"/>
      <c r="M59" s="57" t="s">
        <v>2157</v>
      </c>
      <c r="N59" s="57" t="s">
        <v>2158</v>
      </c>
      <c r="O59" s="57"/>
      <c r="P59" s="57"/>
      <c r="Q59" s="57"/>
      <c r="R59" s="57"/>
      <c r="S59" s="57" t="s">
        <v>2159</v>
      </c>
      <c r="T59" s="57"/>
      <c r="U59" s="57"/>
      <c r="V59" s="57"/>
      <c r="W59" s="57"/>
      <c r="X59" s="57" t="s">
        <v>2160</v>
      </c>
      <c r="Y59" s="57"/>
      <c r="Z59" s="57"/>
      <c r="AA59" s="57"/>
      <c r="AB59" s="57"/>
    </row>
    <row r="60" spans="3:28">
      <c r="C60" s="57"/>
      <c r="D60" s="57"/>
      <c r="E60" s="57"/>
      <c r="F60" s="57"/>
      <c r="G60" s="57"/>
      <c r="H60" s="57"/>
      <c r="I60" s="57" t="s">
        <v>2161</v>
      </c>
      <c r="J60" s="57"/>
      <c r="K60" s="57"/>
      <c r="L60" s="57"/>
      <c r="M60" s="57" t="s">
        <v>2162</v>
      </c>
      <c r="N60" s="57" t="s">
        <v>2163</v>
      </c>
      <c r="O60" s="57"/>
      <c r="P60" s="57"/>
      <c r="Q60" s="57"/>
      <c r="R60" s="57"/>
      <c r="S60" s="57" t="s">
        <v>2164</v>
      </c>
      <c r="T60" s="57"/>
      <c r="U60" s="57"/>
      <c r="V60" s="57"/>
      <c r="W60" s="57"/>
      <c r="X60" s="57" t="s">
        <v>2165</v>
      </c>
      <c r="Y60" s="57"/>
      <c r="Z60" s="57"/>
      <c r="AA60" s="57"/>
      <c r="AB60" s="57"/>
    </row>
    <row r="61" spans="3:28">
      <c r="C61" s="57"/>
      <c r="D61" s="57"/>
      <c r="E61" s="57"/>
      <c r="F61" s="57"/>
      <c r="G61" s="57"/>
      <c r="H61" s="57"/>
      <c r="I61" s="57" t="s">
        <v>2166</v>
      </c>
      <c r="J61" s="57"/>
      <c r="K61" s="57"/>
      <c r="L61" s="57"/>
      <c r="M61" s="57" t="s">
        <v>2167</v>
      </c>
      <c r="N61" s="57" t="s">
        <v>2168</v>
      </c>
      <c r="O61" s="57"/>
      <c r="P61" s="57"/>
      <c r="Q61" s="57"/>
      <c r="R61" s="57"/>
      <c r="S61" s="57" t="s">
        <v>2169</v>
      </c>
      <c r="T61" s="57"/>
      <c r="U61" s="57"/>
      <c r="V61" s="57"/>
      <c r="W61" s="57"/>
      <c r="X61" s="57" t="s">
        <v>2170</v>
      </c>
      <c r="Y61" s="57"/>
      <c r="Z61" s="57"/>
      <c r="AA61" s="57"/>
      <c r="AB61" s="57"/>
    </row>
    <row r="62" spans="3:28">
      <c r="C62" s="57"/>
      <c r="D62" s="57"/>
      <c r="E62" s="57"/>
      <c r="F62" s="57"/>
      <c r="G62" s="57"/>
      <c r="H62" s="57"/>
      <c r="I62" s="57" t="s">
        <v>2171</v>
      </c>
      <c r="J62" s="57"/>
      <c r="K62" s="57"/>
      <c r="L62" s="57"/>
      <c r="M62" s="57" t="s">
        <v>2172</v>
      </c>
      <c r="N62" s="57" t="s">
        <v>2173</v>
      </c>
      <c r="O62" s="57"/>
      <c r="P62" s="57"/>
      <c r="Q62" s="57"/>
      <c r="R62" s="57"/>
      <c r="S62" s="57" t="s">
        <v>2174</v>
      </c>
      <c r="T62" s="57"/>
      <c r="U62" s="57"/>
      <c r="V62" s="57"/>
      <c r="W62" s="57"/>
      <c r="X62" s="57" t="s">
        <v>2175</v>
      </c>
      <c r="Y62" s="57"/>
      <c r="Z62" s="57"/>
      <c r="AA62" s="57"/>
      <c r="AB62" s="57"/>
    </row>
    <row r="63" spans="3:28">
      <c r="C63" s="57"/>
      <c r="D63" s="57"/>
      <c r="E63" s="57"/>
      <c r="F63" s="57"/>
      <c r="G63" s="57"/>
      <c r="H63" s="57"/>
      <c r="I63" s="57" t="s">
        <v>2176</v>
      </c>
      <c r="J63" s="57"/>
      <c r="K63" s="57"/>
      <c r="L63" s="57"/>
      <c r="M63" s="57" t="s">
        <v>2177</v>
      </c>
      <c r="N63" s="57" t="s">
        <v>2178</v>
      </c>
      <c r="O63" s="57"/>
      <c r="P63" s="57"/>
      <c r="Q63" s="57"/>
      <c r="R63" s="57"/>
      <c r="S63" s="57" t="s">
        <v>2179</v>
      </c>
      <c r="T63" s="57"/>
      <c r="U63" s="57"/>
      <c r="V63" s="57"/>
      <c r="W63" s="57"/>
      <c r="X63" s="57" t="s">
        <v>2180</v>
      </c>
      <c r="Y63" s="57"/>
      <c r="Z63" s="57"/>
      <c r="AA63" s="57"/>
      <c r="AB63" s="57"/>
    </row>
    <row r="64" spans="3:28">
      <c r="C64" s="57"/>
      <c r="D64" s="57"/>
      <c r="E64" s="57"/>
      <c r="F64" s="57"/>
      <c r="G64" s="57"/>
      <c r="H64" s="57"/>
      <c r="I64" s="57" t="s">
        <v>2181</v>
      </c>
      <c r="J64" s="57"/>
      <c r="K64" s="57"/>
      <c r="L64" s="57"/>
      <c r="M64" s="57" t="s">
        <v>2182</v>
      </c>
      <c r="N64" s="57" t="s">
        <v>2183</v>
      </c>
      <c r="O64" s="57"/>
      <c r="P64" s="57"/>
      <c r="Q64" s="57"/>
      <c r="R64" s="57"/>
      <c r="S64" s="57" t="s">
        <v>2184</v>
      </c>
      <c r="T64" s="57"/>
      <c r="U64" s="57"/>
      <c r="V64" s="57"/>
      <c r="W64" s="57"/>
      <c r="X64" s="57" t="s">
        <v>2185</v>
      </c>
      <c r="Y64" s="57"/>
      <c r="Z64" s="57"/>
      <c r="AA64" s="57"/>
      <c r="AB64" s="57"/>
    </row>
    <row r="65" spans="3:28">
      <c r="C65" s="57"/>
      <c r="D65" s="57"/>
      <c r="E65" s="57"/>
      <c r="F65" s="57"/>
      <c r="G65" s="57"/>
      <c r="H65" s="57"/>
      <c r="I65" s="57" t="s">
        <v>2186</v>
      </c>
      <c r="J65" s="57"/>
      <c r="K65" s="57"/>
      <c r="L65" s="57"/>
      <c r="M65" s="57" t="s">
        <v>2187</v>
      </c>
      <c r="N65" s="57" t="s">
        <v>2188</v>
      </c>
      <c r="O65" s="57"/>
      <c r="P65" s="57"/>
      <c r="Q65" s="57"/>
      <c r="R65" s="57"/>
      <c r="S65" s="57" t="s">
        <v>2189</v>
      </c>
      <c r="T65" s="57"/>
      <c r="U65" s="57"/>
      <c r="V65" s="57"/>
      <c r="W65" s="57"/>
      <c r="X65" s="57" t="s">
        <v>2190</v>
      </c>
      <c r="Y65" s="57"/>
      <c r="Z65" s="57"/>
      <c r="AA65" s="57"/>
      <c r="AB65" s="57"/>
    </row>
    <row r="66" spans="3:28">
      <c r="C66" s="57"/>
      <c r="D66" s="57"/>
      <c r="E66" s="57"/>
      <c r="F66" s="57"/>
      <c r="G66" s="57"/>
      <c r="H66" s="57"/>
      <c r="I66" s="57" t="s">
        <v>2191</v>
      </c>
      <c r="J66" s="57"/>
      <c r="K66" s="57"/>
      <c r="L66" s="57"/>
      <c r="M66" s="57" t="s">
        <v>2192</v>
      </c>
      <c r="N66" s="57" t="s">
        <v>2193</v>
      </c>
      <c r="O66" s="57"/>
      <c r="P66" s="57"/>
      <c r="Q66" s="57"/>
      <c r="R66" s="57"/>
      <c r="S66" s="57" t="s">
        <v>2194</v>
      </c>
      <c r="T66" s="57"/>
      <c r="U66" s="57"/>
      <c r="V66" s="57"/>
      <c r="W66" s="57"/>
      <c r="X66" s="57" t="s">
        <v>2195</v>
      </c>
      <c r="Y66" s="57"/>
      <c r="Z66" s="57"/>
      <c r="AA66" s="57"/>
      <c r="AB66" s="57"/>
    </row>
    <row r="67" spans="3:28">
      <c r="C67" s="57"/>
      <c r="D67" s="57"/>
      <c r="E67" s="57"/>
      <c r="F67" s="57"/>
      <c r="G67" s="57"/>
      <c r="H67" s="57"/>
      <c r="I67" s="57" t="s">
        <v>2196</v>
      </c>
      <c r="J67" s="57"/>
      <c r="K67" s="57"/>
      <c r="L67" s="57"/>
      <c r="M67" s="57" t="s">
        <v>2197</v>
      </c>
      <c r="N67" s="57" t="s">
        <v>2198</v>
      </c>
      <c r="O67" s="57"/>
      <c r="P67" s="57"/>
      <c r="Q67" s="57"/>
      <c r="R67" s="57"/>
      <c r="S67" s="57" t="s">
        <v>2199</v>
      </c>
      <c r="T67" s="57"/>
      <c r="U67" s="57"/>
      <c r="V67" s="57"/>
      <c r="W67" s="57"/>
      <c r="X67" s="57" t="s">
        <v>2200</v>
      </c>
      <c r="Y67" s="57"/>
      <c r="Z67" s="57"/>
      <c r="AA67" s="57"/>
      <c r="AB67" s="57"/>
    </row>
    <row r="68" spans="3:28">
      <c r="C68" s="57"/>
      <c r="D68" s="57"/>
      <c r="E68" s="57"/>
      <c r="F68" s="57"/>
      <c r="G68" s="57"/>
      <c r="H68" s="57"/>
      <c r="I68" s="57" t="s">
        <v>2201</v>
      </c>
      <c r="J68" s="57"/>
      <c r="K68" s="57"/>
      <c r="L68" s="57"/>
      <c r="M68" s="57" t="s">
        <v>2202</v>
      </c>
      <c r="N68" s="57" t="s">
        <v>2203</v>
      </c>
      <c r="O68" s="57"/>
      <c r="P68" s="57"/>
      <c r="Q68" s="57"/>
      <c r="R68" s="57"/>
      <c r="S68" s="57" t="s">
        <v>2204</v>
      </c>
      <c r="T68" s="57"/>
      <c r="U68" s="57"/>
      <c r="V68" s="57"/>
      <c r="W68" s="57"/>
      <c r="X68" s="57" t="s">
        <v>2609</v>
      </c>
      <c r="Y68" s="57"/>
      <c r="Z68" s="57"/>
      <c r="AA68" s="57"/>
      <c r="AB68" s="57"/>
    </row>
    <row r="69" spans="3:28">
      <c r="C69" s="57"/>
      <c r="D69" s="57"/>
      <c r="E69" s="57"/>
      <c r="F69" s="57"/>
      <c r="G69" s="57"/>
      <c r="H69" s="57"/>
      <c r="I69" s="57" t="s">
        <v>2206</v>
      </c>
      <c r="J69" s="57"/>
      <c r="K69" s="57"/>
      <c r="L69" s="57"/>
      <c r="M69" s="57" t="s">
        <v>2207</v>
      </c>
      <c r="N69" s="57" t="s">
        <v>2208</v>
      </c>
      <c r="O69" s="57"/>
      <c r="P69" s="57"/>
      <c r="Q69" s="57"/>
      <c r="R69" s="57"/>
      <c r="S69" s="57" t="s">
        <v>2209</v>
      </c>
      <c r="T69" s="57"/>
      <c r="U69" s="57"/>
      <c r="V69" s="57"/>
      <c r="W69" s="57"/>
      <c r="X69" s="57"/>
      <c r="Y69" s="57"/>
      <c r="Z69" s="57"/>
      <c r="AA69" s="57"/>
      <c r="AB69" s="57"/>
    </row>
    <row r="70" spans="3:28">
      <c r="C70" s="57"/>
      <c r="D70" s="57"/>
      <c r="E70" s="57"/>
      <c r="F70" s="57"/>
      <c r="G70" s="57"/>
      <c r="H70" s="57"/>
      <c r="I70" s="57" t="s">
        <v>2210</v>
      </c>
      <c r="J70" s="57"/>
      <c r="K70" s="57"/>
      <c r="L70" s="57"/>
      <c r="M70" s="57" t="s">
        <v>2211</v>
      </c>
      <c r="N70" s="57" t="s">
        <v>2212</v>
      </c>
      <c r="O70" s="57"/>
      <c r="P70" s="57"/>
      <c r="Q70" s="57"/>
      <c r="R70" s="57"/>
      <c r="S70" s="57" t="s">
        <v>2213</v>
      </c>
      <c r="T70" s="57"/>
      <c r="U70" s="57"/>
      <c r="V70" s="57"/>
      <c r="W70" s="57"/>
      <c r="X70" s="57"/>
      <c r="Y70" s="57"/>
      <c r="Z70" s="57"/>
      <c r="AA70" s="57"/>
      <c r="AB70" s="57"/>
    </row>
    <row r="71" spans="3:28">
      <c r="C71" s="57"/>
      <c r="D71" s="57"/>
      <c r="E71" s="57"/>
      <c r="F71" s="57"/>
      <c r="G71" s="57"/>
      <c r="H71" s="57"/>
      <c r="I71" s="57" t="s">
        <v>2214</v>
      </c>
      <c r="J71" s="57"/>
      <c r="K71" s="57"/>
      <c r="L71" s="57"/>
      <c r="M71" s="57" t="s">
        <v>2215</v>
      </c>
      <c r="N71" s="57" t="s">
        <v>2216</v>
      </c>
      <c r="O71" s="57"/>
      <c r="P71" s="57"/>
      <c r="Q71" s="57"/>
      <c r="R71" s="57"/>
      <c r="S71" s="57" t="s">
        <v>2217</v>
      </c>
      <c r="T71" s="57"/>
      <c r="U71" s="57"/>
      <c r="V71" s="57"/>
      <c r="W71" s="57"/>
      <c r="X71" s="57"/>
      <c r="Y71" s="57"/>
      <c r="Z71" s="57"/>
      <c r="AA71" s="57"/>
      <c r="AB71" s="57"/>
    </row>
    <row r="72" spans="3:28">
      <c r="C72" s="57"/>
      <c r="D72" s="57"/>
      <c r="E72" s="57"/>
      <c r="F72" s="57"/>
      <c r="G72" s="57"/>
      <c r="H72" s="57"/>
      <c r="I72" s="57" t="s">
        <v>2218</v>
      </c>
      <c r="J72" s="57"/>
      <c r="K72" s="57"/>
      <c r="L72" s="57"/>
      <c r="M72" s="57" t="s">
        <v>2219</v>
      </c>
      <c r="N72" s="57" t="s">
        <v>2220</v>
      </c>
      <c r="O72" s="57"/>
      <c r="P72" s="57"/>
      <c r="Q72" s="57"/>
      <c r="R72" s="57"/>
      <c r="S72" s="57" t="s">
        <v>2221</v>
      </c>
      <c r="T72" s="57"/>
      <c r="U72" s="57"/>
      <c r="V72" s="57"/>
      <c r="W72" s="57"/>
      <c r="X72" s="57"/>
      <c r="Y72" s="57"/>
      <c r="Z72" s="57"/>
      <c r="AA72" s="57"/>
      <c r="AB72" s="57"/>
    </row>
    <row r="73" spans="3:28">
      <c r="C73" s="57"/>
      <c r="D73" s="57"/>
      <c r="E73" s="57"/>
      <c r="F73" s="57"/>
      <c r="G73" s="57"/>
      <c r="H73" s="57"/>
      <c r="I73" s="57" t="s">
        <v>2222</v>
      </c>
      <c r="J73" s="57"/>
      <c r="K73" s="57"/>
      <c r="L73" s="57"/>
      <c r="M73" s="57" t="s">
        <v>2223</v>
      </c>
      <c r="N73" s="57" t="s">
        <v>2224</v>
      </c>
      <c r="O73" s="57"/>
      <c r="P73" s="57"/>
      <c r="Q73" s="57"/>
      <c r="R73" s="57"/>
      <c r="S73" s="57" t="s">
        <v>2225</v>
      </c>
      <c r="T73" s="57"/>
      <c r="U73" s="57"/>
      <c r="V73" s="57"/>
      <c r="W73" s="57"/>
      <c r="X73" s="57"/>
      <c r="Y73" s="57"/>
      <c r="Z73" s="57"/>
      <c r="AA73" s="57"/>
      <c r="AB73" s="57"/>
    </row>
    <row r="74" spans="3:28">
      <c r="C74" s="57"/>
      <c r="D74" s="57"/>
      <c r="E74" s="57"/>
      <c r="F74" s="57"/>
      <c r="G74" s="57"/>
      <c r="H74" s="57"/>
      <c r="I74" s="57" t="s">
        <v>2226</v>
      </c>
      <c r="J74" s="57"/>
      <c r="K74" s="57"/>
      <c r="L74" s="57"/>
      <c r="M74" s="57" t="s">
        <v>2227</v>
      </c>
      <c r="N74" s="57" t="s">
        <v>2228</v>
      </c>
      <c r="O74" s="57"/>
      <c r="P74" s="57"/>
      <c r="Q74" s="57"/>
      <c r="R74" s="57"/>
      <c r="S74" s="57" t="s">
        <v>2604</v>
      </c>
      <c r="T74" s="57"/>
      <c r="U74" s="57"/>
      <c r="V74" s="57"/>
      <c r="W74" s="57"/>
      <c r="X74" s="57"/>
      <c r="Y74" s="57"/>
      <c r="Z74" s="57"/>
      <c r="AA74" s="57"/>
      <c r="AB74" s="57"/>
    </row>
    <row r="75" spans="3:28">
      <c r="C75" s="57"/>
      <c r="D75" s="57"/>
      <c r="E75" s="57"/>
      <c r="F75" s="57"/>
      <c r="G75" s="57"/>
      <c r="H75" s="57"/>
      <c r="I75" s="57" t="s">
        <v>2230</v>
      </c>
      <c r="J75" s="57"/>
      <c r="K75" s="57"/>
      <c r="L75" s="57"/>
      <c r="M75" s="57" t="s">
        <v>2231</v>
      </c>
      <c r="N75" s="57" t="s">
        <v>2232</v>
      </c>
      <c r="O75" s="57"/>
      <c r="P75" s="57"/>
      <c r="Q75" s="57"/>
      <c r="R75" s="57"/>
      <c r="S75" s="57"/>
      <c r="T75" s="57"/>
      <c r="U75" s="57"/>
      <c r="V75" s="57"/>
      <c r="W75" s="57"/>
      <c r="X75" s="57"/>
      <c r="Y75" s="57"/>
      <c r="Z75" s="57"/>
      <c r="AA75" s="57"/>
      <c r="AB75" s="57"/>
    </row>
    <row r="76" spans="3:28">
      <c r="C76" s="57"/>
      <c r="D76" s="57"/>
      <c r="E76" s="57"/>
      <c r="F76" s="57"/>
      <c r="G76" s="57"/>
      <c r="H76" s="57"/>
      <c r="I76" s="57" t="s">
        <v>2233</v>
      </c>
      <c r="J76" s="57"/>
      <c r="K76" s="57"/>
      <c r="L76" s="57"/>
      <c r="M76" s="57" t="s">
        <v>2234</v>
      </c>
      <c r="N76" s="57" t="s">
        <v>2235</v>
      </c>
      <c r="O76" s="57"/>
      <c r="P76" s="57"/>
      <c r="Q76" s="57"/>
      <c r="R76" s="57"/>
      <c r="S76" s="57"/>
      <c r="T76" s="57"/>
      <c r="U76" s="57"/>
      <c r="V76" s="57"/>
      <c r="W76" s="57"/>
      <c r="X76" s="57"/>
      <c r="Y76" s="57"/>
      <c r="Z76" s="57"/>
      <c r="AA76" s="57"/>
      <c r="AB76" s="57"/>
    </row>
    <row r="77" spans="3:28">
      <c r="C77" s="57"/>
      <c r="D77" s="57"/>
      <c r="E77" s="57"/>
      <c r="F77" s="57"/>
      <c r="G77" s="57"/>
      <c r="H77" s="57"/>
      <c r="I77" s="57" t="s">
        <v>2236</v>
      </c>
      <c r="J77" s="57"/>
      <c r="K77" s="57"/>
      <c r="L77" s="57"/>
      <c r="M77" s="57" t="s">
        <v>2237</v>
      </c>
      <c r="N77" s="57" t="s">
        <v>2238</v>
      </c>
      <c r="O77" s="57"/>
      <c r="P77" s="57"/>
      <c r="Q77" s="57"/>
      <c r="R77" s="57"/>
      <c r="S77" s="57"/>
      <c r="T77" s="57"/>
      <c r="U77" s="57"/>
      <c r="V77" s="57"/>
      <c r="W77" s="57"/>
      <c r="X77" s="57"/>
      <c r="Y77" s="57"/>
      <c r="Z77" s="57"/>
      <c r="AA77" s="57"/>
      <c r="AB77" s="57"/>
    </row>
    <row r="78" spans="3:28">
      <c r="C78" s="57"/>
      <c r="D78" s="57"/>
      <c r="E78" s="57"/>
      <c r="F78" s="57"/>
      <c r="G78" s="57"/>
      <c r="H78" s="57"/>
      <c r="I78" s="57" t="s">
        <v>2239</v>
      </c>
      <c r="J78" s="57"/>
      <c r="K78" s="57"/>
      <c r="L78" s="57"/>
      <c r="M78" s="57" t="s">
        <v>2240</v>
      </c>
      <c r="N78" s="57" t="s">
        <v>2241</v>
      </c>
      <c r="O78" s="57"/>
      <c r="P78" s="57"/>
      <c r="Q78" s="57"/>
      <c r="R78" s="57"/>
      <c r="S78" s="57"/>
      <c r="T78" s="57"/>
      <c r="U78" s="57"/>
      <c r="V78" s="57"/>
      <c r="W78" s="57"/>
      <c r="X78" s="57"/>
      <c r="Y78" s="57"/>
      <c r="Z78" s="57"/>
      <c r="AA78" s="57"/>
      <c r="AB78" s="57"/>
    </row>
    <row r="79" spans="3:28">
      <c r="C79" s="57"/>
      <c r="D79" s="57"/>
      <c r="E79" s="57"/>
      <c r="F79" s="57"/>
      <c r="G79" s="57"/>
      <c r="H79" s="57"/>
      <c r="I79" s="57" t="s">
        <v>2242</v>
      </c>
      <c r="J79" s="57"/>
      <c r="K79" s="57"/>
      <c r="L79" s="57"/>
      <c r="M79" s="57" t="s">
        <v>2243</v>
      </c>
      <c r="N79" s="57" t="s">
        <v>2244</v>
      </c>
      <c r="O79" s="57"/>
      <c r="P79" s="57"/>
      <c r="Q79" s="57"/>
      <c r="R79" s="57"/>
      <c r="S79" s="57"/>
      <c r="T79" s="57"/>
      <c r="U79" s="57"/>
      <c r="V79" s="57"/>
      <c r="W79" s="57"/>
      <c r="X79" s="57"/>
      <c r="Y79" s="57"/>
      <c r="Z79" s="57"/>
      <c r="AA79" s="57"/>
      <c r="AB79" s="57"/>
    </row>
    <row r="80" spans="3:28">
      <c r="C80" s="57"/>
      <c r="D80" s="57"/>
      <c r="E80" s="57"/>
      <c r="F80" s="57"/>
      <c r="G80" s="57"/>
      <c r="H80" s="57"/>
      <c r="I80" s="57" t="s">
        <v>2245</v>
      </c>
      <c r="J80" s="57"/>
      <c r="K80" s="57"/>
      <c r="L80" s="57"/>
      <c r="M80" s="57" t="s">
        <v>2246</v>
      </c>
      <c r="N80" s="57" t="s">
        <v>2247</v>
      </c>
      <c r="O80" s="57"/>
      <c r="P80" s="57"/>
      <c r="Q80" s="57"/>
      <c r="R80" s="57"/>
      <c r="S80" s="57"/>
      <c r="T80" s="57"/>
      <c r="U80" s="57"/>
      <c r="V80" s="57"/>
      <c r="W80" s="57"/>
      <c r="X80" s="57"/>
      <c r="Y80" s="57"/>
      <c r="Z80" s="57"/>
      <c r="AA80" s="57"/>
      <c r="AB80" s="57"/>
    </row>
    <row r="81" spans="3:28">
      <c r="C81" s="57"/>
      <c r="D81" s="57"/>
      <c r="E81" s="57"/>
      <c r="F81" s="57"/>
      <c r="G81" s="57"/>
      <c r="H81" s="57"/>
      <c r="I81" s="57" t="s">
        <v>2248</v>
      </c>
      <c r="J81" s="57"/>
      <c r="K81" s="57"/>
      <c r="L81" s="57"/>
      <c r="M81" s="57" t="s">
        <v>2249</v>
      </c>
      <c r="N81" s="57" t="s">
        <v>2250</v>
      </c>
      <c r="O81" s="57"/>
      <c r="P81" s="57"/>
      <c r="Q81" s="57"/>
      <c r="R81" s="57"/>
      <c r="S81" s="57"/>
      <c r="T81" s="57"/>
      <c r="U81" s="57"/>
      <c r="V81" s="57"/>
      <c r="W81" s="57"/>
      <c r="X81" s="57"/>
      <c r="Y81" s="57"/>
      <c r="Z81" s="57"/>
      <c r="AA81" s="57"/>
      <c r="AB81" s="57"/>
    </row>
    <row r="82" spans="3:28">
      <c r="C82" s="57"/>
      <c r="D82" s="57"/>
      <c r="E82" s="57"/>
      <c r="F82" s="57"/>
      <c r="G82" s="57"/>
      <c r="H82" s="57"/>
      <c r="I82" s="57" t="s">
        <v>2251</v>
      </c>
      <c r="J82" s="57"/>
      <c r="K82" s="57"/>
      <c r="L82" s="57"/>
      <c r="M82" s="57" t="s">
        <v>2252</v>
      </c>
      <c r="N82" s="57" t="s">
        <v>2253</v>
      </c>
      <c r="O82" s="57"/>
      <c r="P82" s="57"/>
      <c r="Q82" s="57"/>
      <c r="R82" s="57"/>
      <c r="S82" s="57"/>
      <c r="T82" s="57"/>
      <c r="U82" s="57"/>
      <c r="V82" s="57"/>
      <c r="W82" s="57"/>
      <c r="X82" s="57"/>
      <c r="Y82" s="57"/>
      <c r="Z82" s="57"/>
      <c r="AA82" s="57"/>
      <c r="AB82" s="57"/>
    </row>
    <row r="83" spans="3:28">
      <c r="C83" s="57"/>
      <c r="D83" s="57"/>
      <c r="E83" s="57"/>
      <c r="F83" s="57"/>
      <c r="G83" s="57"/>
      <c r="H83" s="57"/>
      <c r="I83" s="57" t="s">
        <v>2254</v>
      </c>
      <c r="J83" s="57"/>
      <c r="K83" s="57"/>
      <c r="L83" s="57"/>
      <c r="M83" s="57" t="s">
        <v>2255</v>
      </c>
      <c r="N83" s="57" t="s">
        <v>2256</v>
      </c>
      <c r="O83" s="57"/>
      <c r="P83" s="57"/>
      <c r="Q83" s="57"/>
      <c r="R83" s="57"/>
      <c r="S83" s="57"/>
      <c r="T83" s="57"/>
      <c r="U83" s="57"/>
      <c r="V83" s="57"/>
      <c r="W83" s="57"/>
      <c r="X83" s="57"/>
      <c r="Y83" s="57"/>
      <c r="Z83" s="57"/>
      <c r="AA83" s="57"/>
      <c r="AB83" s="57"/>
    </row>
    <row r="84" spans="3:28">
      <c r="C84" s="57"/>
      <c r="D84" s="57"/>
      <c r="E84" s="57"/>
      <c r="F84" s="57"/>
      <c r="G84" s="57"/>
      <c r="H84" s="57"/>
      <c r="I84" s="57" t="s">
        <v>2257</v>
      </c>
      <c r="J84" s="57"/>
      <c r="K84" s="57"/>
      <c r="L84" s="57"/>
      <c r="M84" s="57" t="s">
        <v>2258</v>
      </c>
      <c r="N84" s="57" t="s">
        <v>2259</v>
      </c>
      <c r="O84" s="57"/>
      <c r="P84" s="57"/>
      <c r="Q84" s="57"/>
      <c r="R84" s="57"/>
      <c r="S84" s="57"/>
      <c r="T84" s="57"/>
      <c r="U84" s="57"/>
      <c r="V84" s="57"/>
      <c r="W84" s="57"/>
      <c r="X84" s="57"/>
      <c r="Y84" s="57"/>
      <c r="Z84" s="57"/>
      <c r="AA84" s="57"/>
      <c r="AB84" s="57"/>
    </row>
    <row r="85" spans="3:28">
      <c r="C85" s="57"/>
      <c r="D85" s="57"/>
      <c r="E85" s="57"/>
      <c r="F85" s="57"/>
      <c r="G85" s="57"/>
      <c r="H85" s="57"/>
      <c r="I85" s="57" t="s">
        <v>2260</v>
      </c>
      <c r="J85" s="57"/>
      <c r="K85" s="57"/>
      <c r="L85" s="57"/>
      <c r="M85" s="57" t="s">
        <v>2261</v>
      </c>
      <c r="N85" s="57" t="s">
        <v>2598</v>
      </c>
      <c r="O85" s="57"/>
      <c r="P85" s="57"/>
      <c r="Q85" s="57"/>
      <c r="R85" s="57"/>
      <c r="S85" s="57"/>
      <c r="T85" s="57"/>
      <c r="U85" s="57"/>
      <c r="V85" s="57"/>
      <c r="W85" s="57"/>
      <c r="X85" s="57"/>
      <c r="Y85" s="57"/>
      <c r="Z85" s="57"/>
      <c r="AA85" s="57"/>
      <c r="AB85" s="57"/>
    </row>
    <row r="86" spans="3:28">
      <c r="C86" s="57"/>
      <c r="D86" s="57"/>
      <c r="E86" s="57"/>
      <c r="F86" s="57"/>
      <c r="G86" s="57"/>
      <c r="H86" s="57"/>
      <c r="I86" s="57" t="s">
        <v>2263</v>
      </c>
      <c r="J86" s="57"/>
      <c r="K86" s="57"/>
      <c r="L86" s="57"/>
      <c r="M86" s="57" t="s">
        <v>2264</v>
      </c>
      <c r="N86" s="57"/>
      <c r="O86" s="57"/>
      <c r="P86" s="57"/>
      <c r="Q86" s="57"/>
      <c r="R86" s="57"/>
      <c r="S86" s="57"/>
      <c r="T86" s="57"/>
      <c r="U86" s="57"/>
      <c r="V86" s="57"/>
      <c r="W86" s="57"/>
      <c r="X86" s="57"/>
      <c r="Y86" s="57"/>
      <c r="Z86" s="57"/>
      <c r="AA86" s="57"/>
      <c r="AB86" s="57"/>
    </row>
    <row r="87" spans="3:28">
      <c r="C87" s="57"/>
      <c r="D87" s="57"/>
      <c r="E87" s="57"/>
      <c r="F87" s="57"/>
      <c r="G87" s="57"/>
      <c r="H87" s="57"/>
      <c r="I87" s="57" t="s">
        <v>2265</v>
      </c>
      <c r="J87" s="57"/>
      <c r="K87" s="57"/>
      <c r="L87" s="57"/>
      <c r="M87" s="57" t="s">
        <v>2266</v>
      </c>
      <c r="N87" s="57"/>
      <c r="O87" s="57"/>
      <c r="P87" s="57"/>
      <c r="Q87" s="57"/>
      <c r="R87" s="57"/>
      <c r="S87" s="57"/>
      <c r="T87" s="57"/>
      <c r="U87" s="57"/>
      <c r="V87" s="57"/>
      <c r="W87" s="57"/>
      <c r="X87" s="57"/>
      <c r="Y87" s="57"/>
      <c r="Z87" s="57"/>
      <c r="AA87" s="57"/>
      <c r="AB87" s="57"/>
    </row>
    <row r="88" spans="3:28">
      <c r="C88" s="57"/>
      <c r="D88" s="57"/>
      <c r="E88" s="57"/>
      <c r="F88" s="57"/>
      <c r="G88" s="57"/>
      <c r="H88" s="57"/>
      <c r="I88" s="57" t="s">
        <v>2267</v>
      </c>
      <c r="J88" s="57"/>
      <c r="K88" s="57"/>
      <c r="L88" s="57"/>
      <c r="M88" s="57" t="s">
        <v>2268</v>
      </c>
      <c r="N88" s="57"/>
      <c r="O88" s="57"/>
      <c r="P88" s="57"/>
      <c r="Q88" s="57"/>
      <c r="R88" s="57"/>
      <c r="S88" s="57"/>
      <c r="T88" s="57"/>
      <c r="U88" s="57"/>
      <c r="V88" s="57"/>
      <c r="W88" s="57"/>
      <c r="X88" s="57"/>
      <c r="Y88" s="57"/>
      <c r="Z88" s="57"/>
      <c r="AA88" s="57"/>
      <c r="AB88" s="57"/>
    </row>
    <row r="89" spans="3:28">
      <c r="C89" s="57"/>
      <c r="D89" s="57"/>
      <c r="E89" s="57"/>
      <c r="F89" s="57"/>
      <c r="G89" s="57"/>
      <c r="H89" s="57"/>
      <c r="I89" s="57" t="s">
        <v>2269</v>
      </c>
      <c r="J89" s="57"/>
      <c r="K89" s="57"/>
      <c r="L89" s="57"/>
      <c r="M89" s="57" t="s">
        <v>2270</v>
      </c>
      <c r="N89" s="57"/>
      <c r="O89" s="57"/>
      <c r="P89" s="57"/>
      <c r="Q89" s="57"/>
      <c r="R89" s="57"/>
      <c r="S89" s="57"/>
      <c r="T89" s="57"/>
      <c r="U89" s="57"/>
      <c r="V89" s="57"/>
      <c r="W89" s="57"/>
      <c r="X89" s="57"/>
      <c r="Y89" s="57"/>
      <c r="Z89" s="57"/>
      <c r="AA89" s="57"/>
      <c r="AB89" s="57"/>
    </row>
    <row r="90" spans="3:28">
      <c r="C90" s="57"/>
      <c r="D90" s="57"/>
      <c r="E90" s="57"/>
      <c r="F90" s="57"/>
      <c r="G90" s="57"/>
      <c r="H90" s="57"/>
      <c r="I90" s="57" t="s">
        <v>2271</v>
      </c>
      <c r="J90" s="57"/>
      <c r="K90" s="57"/>
      <c r="L90" s="57"/>
      <c r="M90" s="57" t="s">
        <v>2272</v>
      </c>
      <c r="N90" s="57"/>
      <c r="O90" s="57"/>
      <c r="P90" s="57"/>
      <c r="Q90" s="57"/>
      <c r="R90" s="57"/>
      <c r="S90" s="57"/>
      <c r="T90" s="57"/>
      <c r="U90" s="57"/>
      <c r="V90" s="57"/>
      <c r="W90" s="57"/>
      <c r="X90" s="57"/>
      <c r="Y90" s="57"/>
      <c r="Z90" s="57"/>
      <c r="AA90" s="57"/>
      <c r="AB90" s="57"/>
    </row>
    <row r="91" spans="3:28">
      <c r="C91" s="57"/>
      <c r="D91" s="57"/>
      <c r="E91" s="57"/>
      <c r="F91" s="57"/>
      <c r="G91" s="57"/>
      <c r="H91" s="57"/>
      <c r="I91" s="57" t="s">
        <v>2273</v>
      </c>
      <c r="J91" s="57"/>
      <c r="K91" s="57"/>
      <c r="L91" s="57"/>
      <c r="M91" s="57" t="s">
        <v>2274</v>
      </c>
      <c r="N91" s="57"/>
      <c r="O91" s="57"/>
      <c r="P91" s="57"/>
      <c r="Q91" s="57"/>
      <c r="R91" s="57"/>
      <c r="S91" s="57"/>
      <c r="T91" s="57"/>
      <c r="U91" s="57"/>
      <c r="V91" s="57"/>
      <c r="W91" s="57"/>
      <c r="X91" s="57"/>
      <c r="Y91" s="57"/>
      <c r="Z91" s="57"/>
      <c r="AA91" s="57"/>
      <c r="AB91" s="57"/>
    </row>
    <row r="92" spans="3:28">
      <c r="C92" s="57"/>
      <c r="D92" s="57"/>
      <c r="E92" s="57"/>
      <c r="F92" s="57"/>
      <c r="G92" s="57"/>
      <c r="H92" s="57"/>
      <c r="I92" s="57" t="s">
        <v>2275</v>
      </c>
      <c r="J92" s="57"/>
      <c r="K92" s="57"/>
      <c r="L92" s="57"/>
      <c r="M92" s="57" t="s">
        <v>2276</v>
      </c>
      <c r="N92" s="57"/>
      <c r="O92" s="57"/>
      <c r="P92" s="57"/>
      <c r="Q92" s="57"/>
      <c r="R92" s="57"/>
      <c r="S92" s="57"/>
      <c r="T92" s="57"/>
      <c r="U92" s="57"/>
      <c r="V92" s="57"/>
      <c r="W92" s="57"/>
      <c r="X92" s="57"/>
      <c r="Y92" s="57"/>
      <c r="Z92" s="57"/>
      <c r="AA92" s="57"/>
      <c r="AB92" s="57"/>
    </row>
    <row r="93" spans="3:28">
      <c r="C93" s="57"/>
      <c r="D93" s="57"/>
      <c r="E93" s="57"/>
      <c r="F93" s="57"/>
      <c r="G93" s="57"/>
      <c r="H93" s="57"/>
      <c r="I93" s="57" t="s">
        <v>2277</v>
      </c>
      <c r="J93" s="57"/>
      <c r="K93" s="57"/>
      <c r="L93" s="57"/>
      <c r="M93" s="57" t="s">
        <v>2278</v>
      </c>
      <c r="N93" s="57"/>
      <c r="O93" s="57"/>
      <c r="P93" s="57"/>
      <c r="Q93" s="57"/>
      <c r="R93" s="57"/>
      <c r="S93" s="57"/>
      <c r="T93" s="57"/>
      <c r="U93" s="57"/>
      <c r="V93" s="57"/>
      <c r="W93" s="57"/>
      <c r="X93" s="57"/>
      <c r="Y93" s="57"/>
      <c r="Z93" s="57"/>
      <c r="AA93" s="57"/>
      <c r="AB93" s="57"/>
    </row>
    <row r="94" spans="3:28">
      <c r="C94" s="57"/>
      <c r="D94" s="57"/>
      <c r="E94" s="57"/>
      <c r="F94" s="57"/>
      <c r="G94" s="57"/>
      <c r="H94" s="57"/>
      <c r="I94" s="57" t="s">
        <v>2279</v>
      </c>
      <c r="J94" s="57"/>
      <c r="K94" s="57"/>
      <c r="L94" s="57"/>
      <c r="M94" s="57" t="s">
        <v>2597</v>
      </c>
      <c r="N94" s="57"/>
      <c r="O94" s="57"/>
      <c r="P94" s="57"/>
      <c r="Q94" s="57"/>
      <c r="R94" s="57"/>
      <c r="S94" s="57"/>
      <c r="T94" s="57"/>
      <c r="U94" s="57"/>
      <c r="V94" s="57"/>
      <c r="W94" s="57"/>
      <c r="X94" s="57"/>
      <c r="Y94" s="57"/>
      <c r="Z94" s="57"/>
      <c r="AA94" s="57"/>
      <c r="AB94" s="57"/>
    </row>
    <row r="95" spans="3:28">
      <c r="C95" s="57"/>
      <c r="D95" s="57"/>
      <c r="E95" s="57"/>
      <c r="F95" s="57"/>
      <c r="G95" s="57"/>
      <c r="H95" s="57"/>
      <c r="I95" s="57" t="s">
        <v>2281</v>
      </c>
      <c r="J95" s="57"/>
      <c r="K95" s="57"/>
      <c r="L95" s="57"/>
      <c r="M95" s="57"/>
      <c r="N95" s="57"/>
      <c r="O95" s="57"/>
      <c r="P95" s="57"/>
      <c r="Q95" s="57"/>
      <c r="R95" s="57"/>
      <c r="S95" s="57"/>
      <c r="T95" s="57"/>
      <c r="U95" s="57"/>
      <c r="V95" s="57"/>
      <c r="W95" s="57"/>
      <c r="X95" s="57"/>
      <c r="Y95" s="57"/>
      <c r="Z95" s="57"/>
      <c r="AA95" s="57"/>
      <c r="AB95" s="57"/>
    </row>
    <row r="96" spans="3:28">
      <c r="C96" s="57"/>
      <c r="D96" s="57"/>
      <c r="E96" s="57"/>
      <c r="F96" s="57"/>
      <c r="G96" s="57"/>
      <c r="H96" s="57"/>
      <c r="I96" s="57" t="s">
        <v>2282</v>
      </c>
      <c r="J96" s="57"/>
      <c r="K96" s="57"/>
      <c r="L96" s="57"/>
      <c r="M96" s="57"/>
      <c r="N96" s="57"/>
      <c r="O96" s="57"/>
      <c r="P96" s="57"/>
      <c r="Q96" s="57"/>
      <c r="R96" s="57"/>
      <c r="S96" s="57"/>
      <c r="T96" s="57"/>
      <c r="U96" s="57"/>
      <c r="V96" s="57"/>
      <c r="W96" s="57"/>
      <c r="X96" s="57"/>
      <c r="Y96" s="57"/>
      <c r="Z96" s="57"/>
      <c r="AA96" s="57"/>
      <c r="AB96" s="57"/>
    </row>
    <row r="97" spans="3:28">
      <c r="C97" s="57"/>
      <c r="D97" s="57"/>
      <c r="E97" s="57"/>
      <c r="F97" s="57"/>
      <c r="G97" s="57"/>
      <c r="H97" s="57"/>
      <c r="I97" s="57" t="s">
        <v>2283</v>
      </c>
      <c r="J97" s="57"/>
      <c r="K97" s="57"/>
      <c r="L97" s="57"/>
      <c r="M97" s="57"/>
      <c r="N97" s="57"/>
      <c r="O97" s="57"/>
      <c r="P97" s="57"/>
      <c r="Q97" s="57"/>
      <c r="R97" s="57"/>
      <c r="S97" s="57"/>
      <c r="T97" s="57"/>
      <c r="U97" s="57"/>
      <c r="V97" s="57"/>
      <c r="W97" s="57"/>
      <c r="X97" s="57"/>
      <c r="Y97" s="57"/>
      <c r="Z97" s="57"/>
      <c r="AA97" s="57"/>
      <c r="AB97" s="57"/>
    </row>
    <row r="98" spans="3:28">
      <c r="C98" s="57"/>
      <c r="D98" s="57"/>
      <c r="E98" s="57"/>
      <c r="F98" s="57"/>
      <c r="G98" s="57"/>
      <c r="H98" s="57"/>
      <c r="I98" s="57" t="s">
        <v>2284</v>
      </c>
      <c r="J98" s="57"/>
      <c r="K98" s="57"/>
      <c r="L98" s="57"/>
      <c r="M98" s="57"/>
      <c r="N98" s="57"/>
      <c r="O98" s="57"/>
      <c r="P98" s="57"/>
      <c r="Q98" s="57"/>
      <c r="R98" s="57"/>
      <c r="S98" s="57"/>
      <c r="T98" s="57"/>
      <c r="U98" s="57"/>
      <c r="V98" s="57"/>
      <c r="W98" s="57"/>
      <c r="X98" s="57"/>
      <c r="Y98" s="57"/>
      <c r="Z98" s="57"/>
      <c r="AA98" s="57"/>
      <c r="AB98" s="57"/>
    </row>
    <row r="99" spans="3:28">
      <c r="C99" s="57"/>
      <c r="D99" s="57"/>
      <c r="E99" s="57"/>
      <c r="F99" s="57"/>
      <c r="G99" s="57"/>
      <c r="H99" s="57"/>
      <c r="I99" s="57" t="s">
        <v>2285</v>
      </c>
      <c r="J99" s="57"/>
      <c r="K99" s="57"/>
      <c r="L99" s="57"/>
      <c r="M99" s="57"/>
      <c r="N99" s="57"/>
      <c r="O99" s="57"/>
      <c r="P99" s="57"/>
      <c r="Q99" s="57"/>
      <c r="R99" s="57"/>
      <c r="S99" s="57"/>
      <c r="T99" s="57"/>
      <c r="U99" s="57"/>
      <c r="V99" s="57"/>
      <c r="W99" s="57"/>
      <c r="X99" s="57"/>
      <c r="Y99" s="57"/>
      <c r="Z99" s="57"/>
      <c r="AA99" s="57"/>
      <c r="AB99" s="57"/>
    </row>
    <row r="100" spans="3:28">
      <c r="C100" s="57"/>
      <c r="D100" s="57"/>
      <c r="E100" s="57"/>
      <c r="F100" s="57"/>
      <c r="G100" s="57"/>
      <c r="H100" s="57"/>
      <c r="I100" s="57" t="s">
        <v>2286</v>
      </c>
      <c r="J100" s="57"/>
      <c r="K100" s="57"/>
      <c r="L100" s="57"/>
      <c r="M100" s="57"/>
      <c r="N100" s="57"/>
      <c r="O100" s="57"/>
      <c r="P100" s="57"/>
      <c r="Q100" s="57"/>
      <c r="R100" s="57"/>
      <c r="S100" s="57"/>
      <c r="T100" s="57"/>
      <c r="U100" s="57"/>
      <c r="V100" s="57"/>
      <c r="W100" s="57"/>
      <c r="X100" s="57"/>
      <c r="Y100" s="57"/>
      <c r="Z100" s="57"/>
      <c r="AA100" s="57"/>
      <c r="AB100" s="57"/>
    </row>
    <row r="101" spans="3:28">
      <c r="C101" s="57"/>
      <c r="D101" s="57"/>
      <c r="E101" s="57"/>
      <c r="F101" s="57"/>
      <c r="G101" s="57"/>
      <c r="H101" s="57"/>
      <c r="I101" s="57" t="s">
        <v>2287</v>
      </c>
      <c r="J101" s="57"/>
      <c r="K101" s="57"/>
      <c r="L101" s="57"/>
      <c r="M101" s="57"/>
      <c r="N101" s="57"/>
      <c r="O101" s="57"/>
      <c r="P101" s="57"/>
      <c r="Q101" s="57"/>
      <c r="R101" s="57"/>
      <c r="S101" s="57"/>
      <c r="T101" s="57"/>
      <c r="U101" s="57"/>
      <c r="V101" s="57"/>
      <c r="W101" s="57"/>
      <c r="X101" s="57"/>
      <c r="Y101" s="57"/>
      <c r="Z101" s="57"/>
      <c r="AA101" s="57"/>
      <c r="AB101" s="57"/>
    </row>
    <row r="102" spans="3:28">
      <c r="C102" s="57"/>
      <c r="D102" s="57"/>
      <c r="E102" s="57"/>
      <c r="F102" s="57"/>
      <c r="G102" s="57"/>
      <c r="H102" s="57"/>
      <c r="I102" s="57" t="s">
        <v>2288</v>
      </c>
      <c r="J102" s="57"/>
      <c r="K102" s="57"/>
      <c r="L102" s="57"/>
      <c r="M102" s="57"/>
      <c r="N102" s="57"/>
      <c r="O102" s="57"/>
      <c r="P102" s="57"/>
      <c r="Q102" s="57"/>
      <c r="R102" s="57"/>
      <c r="S102" s="57"/>
      <c r="T102" s="57"/>
      <c r="U102" s="57"/>
      <c r="V102" s="57"/>
      <c r="W102" s="57"/>
      <c r="X102" s="57"/>
      <c r="Y102" s="57"/>
      <c r="Z102" s="57"/>
      <c r="AA102" s="57"/>
      <c r="AB102" s="57"/>
    </row>
    <row r="103" spans="3:28">
      <c r="C103" s="57"/>
      <c r="D103" s="57"/>
      <c r="E103" s="57"/>
      <c r="F103" s="57"/>
      <c r="G103" s="57"/>
      <c r="H103" s="57"/>
      <c r="I103" s="57" t="s">
        <v>2289</v>
      </c>
      <c r="J103" s="57"/>
      <c r="K103" s="57"/>
      <c r="L103" s="57"/>
      <c r="M103" s="57"/>
      <c r="N103" s="57"/>
      <c r="O103" s="57"/>
      <c r="P103" s="57"/>
      <c r="Q103" s="57"/>
      <c r="R103" s="57"/>
      <c r="S103" s="57"/>
      <c r="T103" s="57"/>
      <c r="U103" s="57"/>
      <c r="V103" s="57"/>
      <c r="W103" s="57"/>
      <c r="X103" s="57"/>
      <c r="Y103" s="57"/>
      <c r="Z103" s="57"/>
      <c r="AA103" s="57"/>
      <c r="AB103" s="57"/>
    </row>
    <row r="104" spans="3:28">
      <c r="C104" s="57"/>
      <c r="D104" s="57"/>
      <c r="E104" s="57"/>
      <c r="F104" s="57"/>
      <c r="G104" s="57"/>
      <c r="H104" s="57"/>
      <c r="I104" s="57" t="s">
        <v>2290</v>
      </c>
      <c r="J104" s="57"/>
      <c r="K104" s="57"/>
      <c r="L104" s="57"/>
      <c r="M104" s="57"/>
      <c r="N104" s="57"/>
      <c r="O104" s="57"/>
      <c r="P104" s="57"/>
      <c r="Q104" s="57"/>
      <c r="R104" s="57"/>
      <c r="S104" s="57"/>
      <c r="T104" s="57"/>
      <c r="U104" s="57"/>
      <c r="V104" s="57"/>
      <c r="W104" s="57"/>
      <c r="X104" s="57"/>
      <c r="Y104" s="57"/>
      <c r="Z104" s="57"/>
      <c r="AA104" s="57"/>
      <c r="AB104" s="57"/>
    </row>
    <row r="105" spans="3:28">
      <c r="C105" s="57"/>
      <c r="D105" s="57"/>
      <c r="E105" s="57"/>
      <c r="F105" s="57"/>
      <c r="G105" s="57"/>
      <c r="H105" s="57"/>
      <c r="I105" s="57" t="s">
        <v>2291</v>
      </c>
      <c r="J105" s="57"/>
      <c r="K105" s="57"/>
      <c r="L105" s="57"/>
      <c r="M105" s="57"/>
      <c r="N105" s="57"/>
      <c r="O105" s="57"/>
      <c r="P105" s="57"/>
      <c r="Q105" s="57"/>
      <c r="R105" s="57"/>
      <c r="S105" s="57"/>
      <c r="T105" s="57"/>
      <c r="U105" s="57"/>
      <c r="V105" s="57"/>
      <c r="W105" s="57"/>
      <c r="X105" s="57"/>
      <c r="Y105" s="57"/>
      <c r="Z105" s="57"/>
      <c r="AA105" s="57"/>
      <c r="AB105" s="57"/>
    </row>
    <row r="106" spans="3:28">
      <c r="C106" s="57"/>
      <c r="D106" s="57"/>
      <c r="E106" s="57"/>
      <c r="F106" s="57"/>
      <c r="G106" s="57"/>
      <c r="H106" s="57"/>
      <c r="I106" s="57" t="s">
        <v>2292</v>
      </c>
      <c r="J106" s="57"/>
      <c r="K106" s="57"/>
      <c r="L106" s="57"/>
      <c r="M106" s="57"/>
      <c r="N106" s="57"/>
      <c r="O106" s="57"/>
      <c r="P106" s="57"/>
      <c r="Q106" s="57"/>
      <c r="R106" s="57"/>
      <c r="S106" s="57"/>
      <c r="T106" s="57"/>
      <c r="U106" s="57"/>
      <c r="V106" s="57"/>
      <c r="W106" s="57"/>
      <c r="X106" s="57"/>
      <c r="Y106" s="57"/>
      <c r="Z106" s="57"/>
      <c r="AA106" s="57"/>
      <c r="AB106" s="57"/>
    </row>
    <row r="107" spans="3:28">
      <c r="C107" s="57"/>
      <c r="D107" s="57"/>
      <c r="E107" s="57"/>
      <c r="F107" s="57"/>
      <c r="G107" s="57"/>
      <c r="H107" s="57"/>
      <c r="I107" s="57" t="s">
        <v>2293</v>
      </c>
      <c r="J107" s="57"/>
      <c r="K107" s="57"/>
      <c r="L107" s="57"/>
      <c r="M107" s="57"/>
      <c r="N107" s="57"/>
      <c r="O107" s="57"/>
      <c r="P107" s="57"/>
      <c r="Q107" s="57"/>
      <c r="R107" s="57"/>
      <c r="S107" s="57"/>
      <c r="T107" s="57"/>
      <c r="U107" s="57"/>
      <c r="V107" s="57"/>
      <c r="W107" s="57"/>
      <c r="X107" s="57"/>
      <c r="Y107" s="57"/>
      <c r="Z107" s="57"/>
      <c r="AA107" s="57"/>
      <c r="AB107" s="57"/>
    </row>
    <row r="108" spans="3:28">
      <c r="C108" s="57"/>
      <c r="D108" s="57"/>
      <c r="E108" s="57"/>
      <c r="F108" s="57"/>
      <c r="G108" s="57"/>
      <c r="H108" s="57"/>
      <c r="I108" s="57" t="s">
        <v>2294</v>
      </c>
      <c r="J108" s="57"/>
      <c r="K108" s="57"/>
      <c r="L108" s="57"/>
      <c r="M108" s="57"/>
      <c r="N108" s="57"/>
      <c r="O108" s="57"/>
      <c r="P108" s="57"/>
      <c r="Q108" s="57"/>
      <c r="R108" s="57"/>
      <c r="S108" s="57"/>
      <c r="T108" s="57"/>
      <c r="U108" s="57"/>
      <c r="V108" s="57"/>
      <c r="W108" s="57"/>
      <c r="X108" s="57"/>
      <c r="Y108" s="57"/>
      <c r="Z108" s="57"/>
      <c r="AA108" s="57"/>
      <c r="AB108" s="57"/>
    </row>
    <row r="109" spans="3:28">
      <c r="C109" s="57"/>
      <c r="D109" s="57"/>
      <c r="E109" s="57"/>
      <c r="F109" s="57"/>
      <c r="G109" s="57"/>
      <c r="H109" s="57"/>
      <c r="I109" s="57" t="s">
        <v>2295</v>
      </c>
      <c r="J109" s="57"/>
      <c r="K109" s="57"/>
      <c r="L109" s="57"/>
      <c r="M109" s="57"/>
      <c r="N109" s="57"/>
      <c r="O109" s="57"/>
      <c r="P109" s="57"/>
      <c r="Q109" s="57"/>
      <c r="R109" s="57"/>
      <c r="S109" s="57"/>
      <c r="T109" s="57"/>
      <c r="U109" s="57"/>
      <c r="V109" s="57"/>
      <c r="W109" s="57"/>
      <c r="X109" s="57"/>
      <c r="Y109" s="57"/>
      <c r="Z109" s="57"/>
      <c r="AA109" s="57"/>
      <c r="AB109" s="57"/>
    </row>
    <row r="110" spans="3:28">
      <c r="C110" s="57"/>
      <c r="D110" s="57"/>
      <c r="E110" s="57"/>
      <c r="F110" s="57"/>
      <c r="G110" s="57"/>
      <c r="H110" s="57"/>
      <c r="I110" s="57" t="s">
        <v>2296</v>
      </c>
      <c r="J110" s="57"/>
      <c r="K110" s="57"/>
      <c r="L110" s="57"/>
      <c r="M110" s="57"/>
      <c r="N110" s="57"/>
      <c r="O110" s="57"/>
      <c r="P110" s="57"/>
      <c r="Q110" s="57"/>
      <c r="R110" s="57"/>
      <c r="S110" s="57"/>
      <c r="T110" s="57"/>
      <c r="U110" s="57"/>
      <c r="V110" s="57"/>
      <c r="W110" s="57"/>
      <c r="X110" s="57"/>
      <c r="Y110" s="57"/>
      <c r="Z110" s="57"/>
      <c r="AA110" s="57"/>
      <c r="AB110" s="57"/>
    </row>
    <row r="111" spans="3:28">
      <c r="C111" s="57"/>
      <c r="D111" s="57"/>
      <c r="E111" s="57"/>
      <c r="F111" s="57"/>
      <c r="G111" s="57"/>
      <c r="H111" s="57"/>
      <c r="I111" s="57" t="s">
        <v>2297</v>
      </c>
      <c r="J111" s="57"/>
      <c r="K111" s="57"/>
      <c r="L111" s="57"/>
      <c r="M111" s="57"/>
      <c r="N111" s="57"/>
      <c r="O111" s="57"/>
      <c r="P111" s="57"/>
      <c r="Q111" s="57"/>
      <c r="R111" s="57"/>
      <c r="S111" s="57"/>
      <c r="T111" s="57"/>
      <c r="U111" s="57"/>
      <c r="V111" s="57"/>
      <c r="W111" s="57"/>
      <c r="X111" s="57"/>
      <c r="Y111" s="57"/>
      <c r="Z111" s="57"/>
      <c r="AA111" s="57"/>
      <c r="AB111" s="57"/>
    </row>
    <row r="112" spans="3:28">
      <c r="C112" s="57"/>
      <c r="D112" s="57"/>
      <c r="E112" s="57"/>
      <c r="F112" s="57"/>
      <c r="G112" s="57"/>
      <c r="H112" s="57"/>
      <c r="I112" s="57" t="s">
        <v>2298</v>
      </c>
      <c r="J112" s="57"/>
      <c r="K112" s="57"/>
      <c r="L112" s="57"/>
      <c r="M112" s="57"/>
      <c r="N112" s="57"/>
      <c r="O112" s="57"/>
      <c r="P112" s="57"/>
      <c r="Q112" s="57"/>
      <c r="R112" s="57"/>
      <c r="S112" s="57"/>
      <c r="T112" s="57"/>
      <c r="U112" s="57"/>
      <c r="V112" s="57"/>
      <c r="W112" s="57"/>
      <c r="X112" s="57"/>
      <c r="Y112" s="57"/>
      <c r="Z112" s="57"/>
      <c r="AA112" s="57"/>
      <c r="AB112" s="57"/>
    </row>
    <row r="113" spans="3:28">
      <c r="C113" s="57"/>
      <c r="D113" s="57"/>
      <c r="E113" s="57"/>
      <c r="F113" s="57"/>
      <c r="G113" s="57"/>
      <c r="H113" s="57"/>
      <c r="I113" s="57" t="s">
        <v>2299</v>
      </c>
      <c r="J113" s="57"/>
      <c r="K113" s="57"/>
      <c r="L113" s="57"/>
      <c r="M113" s="57"/>
      <c r="N113" s="57"/>
      <c r="O113" s="57"/>
      <c r="P113" s="57"/>
      <c r="Q113" s="57"/>
      <c r="R113" s="57"/>
      <c r="S113" s="57"/>
      <c r="T113" s="57"/>
      <c r="U113" s="57"/>
      <c r="V113" s="57"/>
      <c r="W113" s="57"/>
      <c r="X113" s="57"/>
      <c r="Y113" s="57"/>
      <c r="Z113" s="57"/>
      <c r="AA113" s="57"/>
      <c r="AB113" s="57"/>
    </row>
    <row r="114" spans="3:28">
      <c r="C114" s="57"/>
      <c r="D114" s="57"/>
      <c r="E114" s="57"/>
      <c r="F114" s="57"/>
      <c r="G114" s="57"/>
      <c r="H114" s="57"/>
      <c r="I114" s="57" t="s">
        <v>2300</v>
      </c>
      <c r="J114" s="57"/>
      <c r="K114" s="57"/>
      <c r="L114" s="57"/>
      <c r="M114" s="57"/>
      <c r="N114" s="57"/>
      <c r="O114" s="57"/>
      <c r="P114" s="57"/>
      <c r="Q114" s="57"/>
      <c r="R114" s="57"/>
      <c r="S114" s="57"/>
      <c r="T114" s="57"/>
      <c r="U114" s="57"/>
      <c r="V114" s="57"/>
      <c r="W114" s="57"/>
      <c r="X114" s="57"/>
      <c r="Y114" s="57"/>
      <c r="Z114" s="57"/>
      <c r="AA114" s="57"/>
      <c r="AB114" s="57"/>
    </row>
    <row r="115" spans="3:28">
      <c r="C115" s="57"/>
      <c r="D115" s="57"/>
      <c r="E115" s="57"/>
      <c r="F115" s="57"/>
      <c r="G115" s="57"/>
      <c r="H115" s="57"/>
      <c r="I115" s="57" t="s">
        <v>2301</v>
      </c>
      <c r="J115" s="57"/>
      <c r="K115" s="57"/>
      <c r="L115" s="57"/>
      <c r="M115" s="57"/>
      <c r="N115" s="57"/>
      <c r="O115" s="57"/>
      <c r="P115" s="57"/>
      <c r="Q115" s="57"/>
      <c r="R115" s="57"/>
      <c r="S115" s="57"/>
      <c r="T115" s="57"/>
      <c r="U115" s="57"/>
      <c r="V115" s="57"/>
      <c r="W115" s="57"/>
      <c r="X115" s="57"/>
      <c r="Y115" s="57"/>
      <c r="Z115" s="57"/>
      <c r="AA115" s="57"/>
      <c r="AB115" s="57"/>
    </row>
    <row r="116" spans="3:28">
      <c r="C116" s="57"/>
      <c r="D116" s="57"/>
      <c r="E116" s="57"/>
      <c r="F116" s="57"/>
      <c r="G116" s="57"/>
      <c r="H116" s="57"/>
      <c r="I116" s="57" t="s">
        <v>2302</v>
      </c>
      <c r="J116" s="57"/>
      <c r="K116" s="57"/>
      <c r="L116" s="57"/>
      <c r="M116" s="57"/>
      <c r="N116" s="57"/>
      <c r="O116" s="57"/>
      <c r="P116" s="57"/>
      <c r="Q116" s="57"/>
      <c r="R116" s="57"/>
      <c r="S116" s="57"/>
      <c r="T116" s="57"/>
      <c r="U116" s="57"/>
      <c r="V116" s="57"/>
      <c r="W116" s="57"/>
      <c r="X116" s="57"/>
      <c r="Y116" s="57"/>
      <c r="Z116" s="57"/>
      <c r="AA116" s="57"/>
      <c r="AB116" s="57"/>
    </row>
    <row r="117" spans="3:28">
      <c r="C117" s="57"/>
      <c r="D117" s="57"/>
      <c r="E117" s="57"/>
      <c r="F117" s="57"/>
      <c r="G117" s="57"/>
      <c r="H117" s="57"/>
      <c r="I117" s="57" t="s">
        <v>2303</v>
      </c>
      <c r="J117" s="57"/>
      <c r="K117" s="57"/>
      <c r="L117" s="57"/>
      <c r="M117" s="57"/>
      <c r="N117" s="57"/>
      <c r="O117" s="57"/>
      <c r="P117" s="57"/>
      <c r="Q117" s="57"/>
      <c r="R117" s="57"/>
      <c r="S117" s="57"/>
      <c r="T117" s="57"/>
      <c r="U117" s="57"/>
      <c r="V117" s="57"/>
      <c r="W117" s="57"/>
      <c r="X117" s="57"/>
      <c r="Y117" s="57"/>
      <c r="Z117" s="57"/>
      <c r="AA117" s="57"/>
      <c r="AB117" s="57"/>
    </row>
    <row r="118" spans="3:28">
      <c r="C118" s="57"/>
      <c r="D118" s="57"/>
      <c r="E118" s="57"/>
      <c r="F118" s="57"/>
      <c r="G118" s="57"/>
      <c r="H118" s="57"/>
      <c r="I118" s="57" t="s">
        <v>2304</v>
      </c>
      <c r="J118" s="57"/>
      <c r="K118" s="57"/>
      <c r="L118" s="57"/>
      <c r="M118" s="57"/>
      <c r="N118" s="57"/>
      <c r="O118" s="57"/>
      <c r="P118" s="57"/>
      <c r="Q118" s="57"/>
      <c r="R118" s="57"/>
      <c r="S118" s="57"/>
      <c r="T118" s="57"/>
      <c r="U118" s="57"/>
      <c r="V118" s="57"/>
      <c r="W118" s="57"/>
      <c r="X118" s="57"/>
      <c r="Y118" s="57"/>
      <c r="Z118" s="57"/>
      <c r="AA118" s="57"/>
      <c r="AB118" s="57"/>
    </row>
    <row r="119" spans="3:28">
      <c r="C119" s="57"/>
      <c r="D119" s="57"/>
      <c r="E119" s="57"/>
      <c r="F119" s="57"/>
      <c r="G119" s="57"/>
      <c r="H119" s="57"/>
      <c r="I119" s="57" t="s">
        <v>2305</v>
      </c>
      <c r="J119" s="57"/>
      <c r="K119" s="57"/>
      <c r="L119" s="57"/>
      <c r="M119" s="57"/>
      <c r="N119" s="57"/>
      <c r="O119" s="57"/>
      <c r="P119" s="57"/>
      <c r="Q119" s="57"/>
      <c r="R119" s="57"/>
      <c r="S119" s="57"/>
      <c r="T119" s="57"/>
      <c r="U119" s="57"/>
      <c r="V119" s="57"/>
      <c r="W119" s="57"/>
      <c r="X119" s="57"/>
      <c r="Y119" s="57"/>
      <c r="Z119" s="57"/>
      <c r="AA119" s="57"/>
      <c r="AB119" s="57"/>
    </row>
    <row r="120" spans="3:28">
      <c r="C120" s="57"/>
      <c r="D120" s="57"/>
      <c r="E120" s="57"/>
      <c r="F120" s="57"/>
      <c r="G120" s="57"/>
      <c r="H120" s="57"/>
      <c r="I120" s="57" t="s">
        <v>2306</v>
      </c>
      <c r="J120" s="57"/>
      <c r="K120" s="57"/>
      <c r="L120" s="57"/>
      <c r="M120" s="57"/>
      <c r="N120" s="57"/>
      <c r="O120" s="57"/>
      <c r="P120" s="57"/>
      <c r="Q120" s="57"/>
      <c r="R120" s="57"/>
      <c r="S120" s="57"/>
      <c r="T120" s="57"/>
      <c r="U120" s="57"/>
      <c r="V120" s="57"/>
      <c r="W120" s="57"/>
      <c r="X120" s="57"/>
      <c r="Y120" s="57"/>
      <c r="Z120" s="57"/>
      <c r="AA120" s="57"/>
      <c r="AB120" s="57"/>
    </row>
    <row r="121" spans="3:28">
      <c r="C121" s="57"/>
      <c r="D121" s="57"/>
      <c r="E121" s="57"/>
      <c r="F121" s="57"/>
      <c r="G121" s="57"/>
      <c r="H121" s="57"/>
      <c r="I121" s="57" t="s">
        <v>2307</v>
      </c>
      <c r="J121" s="57"/>
      <c r="K121" s="57"/>
      <c r="L121" s="57"/>
      <c r="M121" s="57"/>
      <c r="N121" s="57"/>
      <c r="O121" s="57"/>
      <c r="P121" s="57"/>
      <c r="Q121" s="57"/>
      <c r="R121" s="57"/>
      <c r="S121" s="57"/>
      <c r="T121" s="57"/>
      <c r="U121" s="57"/>
      <c r="V121" s="57"/>
      <c r="W121" s="57"/>
      <c r="X121" s="57"/>
      <c r="Y121" s="57"/>
      <c r="Z121" s="57"/>
      <c r="AA121" s="57"/>
      <c r="AB121" s="57"/>
    </row>
    <row r="122" spans="3:28">
      <c r="C122" s="57"/>
      <c r="D122" s="57"/>
      <c r="E122" s="57"/>
      <c r="F122" s="57"/>
      <c r="G122" s="57"/>
      <c r="H122" s="57"/>
      <c r="I122" s="57" t="s">
        <v>2308</v>
      </c>
      <c r="J122" s="57"/>
      <c r="K122" s="57"/>
      <c r="L122" s="57"/>
      <c r="M122" s="57"/>
      <c r="N122" s="57"/>
      <c r="O122" s="57"/>
      <c r="P122" s="57"/>
      <c r="Q122" s="57"/>
      <c r="R122" s="57"/>
      <c r="S122" s="57"/>
      <c r="T122" s="57"/>
      <c r="U122" s="57"/>
      <c r="V122" s="57"/>
      <c r="W122" s="57"/>
      <c r="X122" s="57"/>
      <c r="Y122" s="57"/>
      <c r="Z122" s="57"/>
      <c r="AA122" s="57"/>
      <c r="AB122" s="57"/>
    </row>
    <row r="123" spans="3:28">
      <c r="C123" s="57"/>
      <c r="D123" s="57"/>
      <c r="E123" s="57"/>
      <c r="F123" s="57"/>
      <c r="G123" s="57"/>
      <c r="H123" s="57"/>
      <c r="I123" s="57" t="s">
        <v>2309</v>
      </c>
      <c r="J123" s="57"/>
      <c r="K123" s="57"/>
      <c r="L123" s="57"/>
      <c r="M123" s="57"/>
      <c r="N123" s="57"/>
      <c r="O123" s="57"/>
      <c r="P123" s="57"/>
      <c r="Q123" s="57"/>
      <c r="R123" s="57"/>
      <c r="S123" s="57"/>
      <c r="T123" s="57"/>
      <c r="U123" s="57"/>
      <c r="V123" s="57"/>
      <c r="W123" s="57"/>
      <c r="X123" s="57"/>
      <c r="Y123" s="57"/>
      <c r="Z123" s="57"/>
      <c r="AA123" s="57"/>
      <c r="AB123" s="57"/>
    </row>
    <row r="124" spans="3:28">
      <c r="C124" s="57"/>
      <c r="D124" s="57"/>
      <c r="E124" s="57"/>
      <c r="F124" s="57"/>
      <c r="G124" s="57"/>
      <c r="H124" s="57"/>
      <c r="I124" s="57" t="s">
        <v>2310</v>
      </c>
      <c r="J124" s="57"/>
      <c r="K124" s="57"/>
      <c r="L124" s="57"/>
      <c r="M124" s="57"/>
      <c r="N124" s="57"/>
      <c r="O124" s="57"/>
      <c r="P124" s="57"/>
      <c r="Q124" s="57"/>
      <c r="R124" s="57"/>
      <c r="S124" s="57"/>
      <c r="T124" s="57"/>
      <c r="U124" s="57"/>
      <c r="V124" s="57"/>
      <c r="W124" s="57"/>
      <c r="X124" s="57"/>
      <c r="Y124" s="57"/>
      <c r="Z124" s="57"/>
      <c r="AA124" s="57"/>
      <c r="AB124" s="57"/>
    </row>
    <row r="125" spans="3:28">
      <c r="C125" s="57"/>
      <c r="D125" s="57"/>
      <c r="E125" s="57"/>
      <c r="F125" s="57"/>
      <c r="G125" s="57"/>
      <c r="H125" s="57"/>
      <c r="I125" s="57" t="s">
        <v>2311</v>
      </c>
      <c r="J125" s="57"/>
      <c r="K125" s="57"/>
      <c r="L125" s="57"/>
      <c r="M125" s="57"/>
      <c r="N125" s="57"/>
      <c r="O125" s="57"/>
      <c r="P125" s="57"/>
      <c r="Q125" s="57"/>
      <c r="R125" s="57"/>
      <c r="S125" s="57"/>
      <c r="T125" s="57"/>
      <c r="U125" s="57"/>
      <c r="V125" s="57"/>
      <c r="W125" s="57"/>
      <c r="X125" s="57"/>
      <c r="Y125" s="57"/>
      <c r="Z125" s="57"/>
      <c r="AA125" s="57"/>
      <c r="AB125" s="57"/>
    </row>
    <row r="126" spans="3:28">
      <c r="C126" s="57"/>
      <c r="D126" s="57"/>
      <c r="E126" s="57"/>
      <c r="F126" s="57"/>
      <c r="G126" s="57"/>
      <c r="H126" s="57"/>
      <c r="I126" s="57" t="s">
        <v>2312</v>
      </c>
      <c r="J126" s="57"/>
      <c r="K126" s="57"/>
      <c r="L126" s="57"/>
      <c r="M126" s="57"/>
      <c r="N126" s="57"/>
      <c r="O126" s="57"/>
      <c r="P126" s="57"/>
      <c r="Q126" s="57"/>
      <c r="R126" s="57"/>
      <c r="S126" s="57"/>
      <c r="T126" s="57"/>
      <c r="U126" s="57"/>
      <c r="V126" s="57"/>
      <c r="W126" s="57"/>
      <c r="X126" s="57"/>
      <c r="Y126" s="57"/>
      <c r="Z126" s="57"/>
      <c r="AA126" s="57"/>
      <c r="AB126" s="57"/>
    </row>
    <row r="127" spans="3:28">
      <c r="C127" s="57"/>
      <c r="D127" s="57"/>
      <c r="E127" s="57"/>
      <c r="F127" s="57"/>
      <c r="G127" s="57"/>
      <c r="H127" s="57"/>
      <c r="I127" s="57" t="s">
        <v>2313</v>
      </c>
      <c r="J127" s="57"/>
      <c r="K127" s="57"/>
      <c r="L127" s="57"/>
      <c r="M127" s="57"/>
      <c r="N127" s="57"/>
      <c r="O127" s="57"/>
      <c r="P127" s="57"/>
      <c r="Q127" s="57"/>
      <c r="R127" s="57"/>
      <c r="S127" s="57"/>
      <c r="T127" s="57"/>
      <c r="U127" s="57"/>
      <c r="V127" s="57"/>
      <c r="W127" s="57"/>
      <c r="X127" s="57"/>
      <c r="Y127" s="57"/>
      <c r="Z127" s="57"/>
      <c r="AA127" s="57"/>
      <c r="AB127" s="57"/>
    </row>
    <row r="128" spans="3:28">
      <c r="C128" s="57"/>
      <c r="D128" s="57"/>
      <c r="E128" s="57"/>
      <c r="F128" s="57"/>
      <c r="G128" s="57"/>
      <c r="H128" s="57"/>
      <c r="I128" s="57" t="s">
        <v>2593</v>
      </c>
      <c r="J128" s="57"/>
      <c r="K128" s="57"/>
      <c r="L128" s="57"/>
      <c r="M128" s="57"/>
      <c r="N128" s="57"/>
      <c r="O128" s="57"/>
      <c r="P128" s="57"/>
      <c r="Q128" s="57"/>
      <c r="R128" s="57"/>
      <c r="S128" s="57"/>
      <c r="T128" s="57"/>
      <c r="U128" s="57"/>
      <c r="V128" s="57"/>
      <c r="W128" s="57"/>
      <c r="X128" s="57"/>
      <c r="Y128" s="57"/>
      <c r="Z128" s="57"/>
      <c r="AA128" s="57"/>
      <c r="AB128" s="57"/>
    </row>
  </sheetData>
  <sheetProtection algorithmName="SHA-512" hashValue="dkqXnSp5CY+1CqJfllWp828n/W3utYk8kpTtmPLh00Y19bIBxJqH0bXSbs9V8WrV1nu+thaC2DtcJzgGu23ICA==" saltValue="RaVEImDMrY06oTHHk/4cxQ==" spinCount="100000" sheet="1" objects="1" scenarios="1"/>
  <phoneticPr fontId="14"/>
  <hyperlinks>
    <hyperlink ref="C1" location="'6.薬物療法'!C2" tooltip="クリックすると薬物療法シートに移動します" display="6.薬物療法シートへ" xr:uid="{56F4EFBF-3355-453F-A2C3-F63307D387B3}"/>
  </hyperlinks>
  <pageMargins left="0.7" right="0.7" top="0.75" bottom="0.75" header="0.3" footer="0.3"/>
  <pageSetup paperSize="9"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9" tint="0.59999389629810485"/>
  </sheetPr>
  <dimension ref="A1:AW380"/>
  <sheetViews>
    <sheetView topLeftCell="M199" zoomScaleNormal="100" workbookViewId="0">
      <selection activeCell="Y205" sqref="Y205"/>
    </sheetView>
  </sheetViews>
  <sheetFormatPr defaultRowHeight="18"/>
  <cols>
    <col min="1" max="1" width="12" customWidth="1"/>
    <col min="2" max="2" width="18.09765625" customWidth="1"/>
  </cols>
  <sheetData>
    <row r="1" spans="1:47">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row>
    <row r="2" spans="1:47">
      <c r="A2" s="51" t="s">
        <v>880</v>
      </c>
      <c r="B2" s="52" t="s">
        <v>899</v>
      </c>
      <c r="C2" s="52" t="s">
        <v>895</v>
      </c>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row>
    <row r="3" spans="1:47">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row>
    <row r="4" spans="1:47">
      <c r="A4" s="51" t="s">
        <v>875</v>
      </c>
      <c r="B4" s="52" t="s">
        <v>894</v>
      </c>
      <c r="C4" s="52" t="s">
        <v>897</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row>
    <row r="5" spans="1:47">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row>
    <row r="6" spans="1:47">
      <c r="A6" s="51" t="s">
        <v>898</v>
      </c>
      <c r="B6" s="52" t="s">
        <v>899</v>
      </c>
      <c r="C6" s="52" t="s">
        <v>900</v>
      </c>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row>
    <row r="7" spans="1:47">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row>
    <row r="8" spans="1:47">
      <c r="A8" s="51" t="s">
        <v>901</v>
      </c>
      <c r="B8" s="52" t="s">
        <v>902</v>
      </c>
      <c r="C8" s="52" t="s">
        <v>903</v>
      </c>
      <c r="D8" s="52" t="s">
        <v>904</v>
      </c>
      <c r="E8" s="52" t="s">
        <v>905</v>
      </c>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row>
    <row r="9" spans="1:47">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row>
    <row r="10" spans="1:47">
      <c r="A10" s="51" t="s">
        <v>906</v>
      </c>
      <c r="B10" s="52" t="s">
        <v>2469</v>
      </c>
      <c r="C10" s="52" t="s">
        <v>1298</v>
      </c>
      <c r="D10" s="52" t="s">
        <v>2470</v>
      </c>
      <c r="E10" s="52" t="s">
        <v>1257</v>
      </c>
      <c r="F10" s="52" t="s">
        <v>1263</v>
      </c>
      <c r="G10" s="52" t="s">
        <v>1264</v>
      </c>
      <c r="H10" s="52" t="s">
        <v>1265</v>
      </c>
      <c r="I10" s="52" t="s">
        <v>1266</v>
      </c>
      <c r="J10" s="52" t="s">
        <v>2471</v>
      </c>
      <c r="K10" s="52" t="s">
        <v>2472</v>
      </c>
      <c r="L10" s="52" t="s">
        <v>2473</v>
      </c>
      <c r="M10" s="52" t="s">
        <v>2468</v>
      </c>
      <c r="N10" s="52" t="s">
        <v>1294</v>
      </c>
      <c r="O10" s="52" t="s">
        <v>2474</v>
      </c>
      <c r="P10" s="52" t="s">
        <v>1275</v>
      </c>
      <c r="Q10" s="52" t="s">
        <v>2475</v>
      </c>
      <c r="R10" s="52" t="s">
        <v>1279</v>
      </c>
      <c r="S10" s="52" t="s">
        <v>2476</v>
      </c>
      <c r="T10" s="52" t="s">
        <v>2477</v>
      </c>
      <c r="U10" s="52" t="s">
        <v>1287</v>
      </c>
      <c r="V10" s="52" t="s">
        <v>2478</v>
      </c>
      <c r="W10" s="52" t="s">
        <v>2479</v>
      </c>
      <c r="X10" s="52" t="s">
        <v>2480</v>
      </c>
      <c r="Y10" s="52" t="s">
        <v>1282</v>
      </c>
      <c r="Z10" s="52" t="s">
        <v>1283</v>
      </c>
      <c r="AA10" s="52" t="s">
        <v>1284</v>
      </c>
      <c r="AB10" s="52" t="s">
        <v>1289</v>
      </c>
      <c r="AC10" s="52" t="s">
        <v>2481</v>
      </c>
      <c r="AD10" s="52" t="s">
        <v>1291</v>
      </c>
      <c r="AE10" s="52" t="s">
        <v>2482</v>
      </c>
      <c r="AF10" s="52" t="s">
        <v>2483</v>
      </c>
      <c r="AG10" s="52" t="s">
        <v>905</v>
      </c>
      <c r="AH10" s="51"/>
      <c r="AI10" s="51"/>
      <c r="AJ10" s="51"/>
      <c r="AK10" s="51"/>
      <c r="AL10" s="51"/>
      <c r="AM10" s="51"/>
      <c r="AN10" s="51"/>
      <c r="AO10" s="51"/>
      <c r="AP10" s="51"/>
      <c r="AQ10" s="51"/>
      <c r="AR10" s="51"/>
      <c r="AS10" s="51"/>
      <c r="AT10" s="51"/>
      <c r="AU10" s="51"/>
    </row>
    <row r="11" spans="1:47">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row>
    <row r="12" spans="1:47">
      <c r="A12" s="51" t="s">
        <v>939</v>
      </c>
      <c r="B12" s="52" t="s">
        <v>2622</v>
      </c>
      <c r="C12" s="52" t="s">
        <v>2623</v>
      </c>
      <c r="D12" s="52" t="s">
        <v>2643</v>
      </c>
      <c r="E12" s="52" t="s">
        <v>2651</v>
      </c>
      <c r="F12" s="52" t="s">
        <v>944</v>
      </c>
      <c r="G12" s="52" t="s">
        <v>945</v>
      </c>
      <c r="H12" s="52" t="s">
        <v>2684</v>
      </c>
      <c r="I12" s="52" t="s">
        <v>2686</v>
      </c>
      <c r="J12" s="52" t="s">
        <v>948</v>
      </c>
      <c r="K12" s="52" t="s">
        <v>949</v>
      </c>
      <c r="L12" s="52" t="s">
        <v>2700</v>
      </c>
      <c r="M12" s="52" t="s">
        <v>951</v>
      </c>
      <c r="N12" s="52" t="s">
        <v>905</v>
      </c>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row>
    <row r="13" spans="1:47">
      <c r="A13" s="51"/>
      <c r="B13" s="52" t="s">
        <v>952</v>
      </c>
      <c r="C13" s="52" t="s">
        <v>2624</v>
      </c>
      <c r="D13" s="52" t="s">
        <v>3648</v>
      </c>
      <c r="E13" s="52" t="s">
        <v>955</v>
      </c>
      <c r="F13" s="52" t="s">
        <v>956</v>
      </c>
      <c r="G13" s="52" t="s">
        <v>2659</v>
      </c>
      <c r="H13" s="52" t="s">
        <v>3650</v>
      </c>
      <c r="I13" s="52" t="s">
        <v>2687</v>
      </c>
      <c r="J13" s="52" t="s">
        <v>960</v>
      </c>
      <c r="K13" s="52" t="s">
        <v>961</v>
      </c>
      <c r="L13" s="52" t="s">
        <v>962</v>
      </c>
      <c r="M13" s="52" t="s">
        <v>2704</v>
      </c>
      <c r="N13" s="52" t="s">
        <v>964</v>
      </c>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row>
    <row r="14" spans="1:47">
      <c r="A14" s="51"/>
      <c r="B14" s="52" t="s">
        <v>965</v>
      </c>
      <c r="C14" s="52" t="s">
        <v>966</v>
      </c>
      <c r="D14" s="52" t="s">
        <v>967</v>
      </c>
      <c r="E14" s="52" t="s">
        <v>968</v>
      </c>
      <c r="F14" s="52" t="s">
        <v>969</v>
      </c>
      <c r="G14" s="52" t="s">
        <v>970</v>
      </c>
      <c r="H14" s="52" t="s">
        <v>2685</v>
      </c>
      <c r="I14" s="52" t="s">
        <v>2688</v>
      </c>
      <c r="J14" s="52" t="s">
        <v>973</v>
      </c>
      <c r="K14" s="52" t="s">
        <v>2697</v>
      </c>
      <c r="L14" s="52" t="s">
        <v>975</v>
      </c>
      <c r="M14" s="52" t="s">
        <v>2705</v>
      </c>
      <c r="N14" s="52"/>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row>
    <row r="15" spans="1:47">
      <c r="A15" s="51"/>
      <c r="B15" s="52" t="s">
        <v>977</v>
      </c>
      <c r="C15" s="52" t="s">
        <v>978</v>
      </c>
      <c r="D15" s="52" t="s">
        <v>979</v>
      </c>
      <c r="E15" s="52" t="s">
        <v>980</v>
      </c>
      <c r="F15" s="52" t="s">
        <v>981</v>
      </c>
      <c r="G15" s="52" t="s">
        <v>2660</v>
      </c>
      <c r="H15" s="52" t="s">
        <v>983</v>
      </c>
      <c r="I15" s="52" t="s">
        <v>2689</v>
      </c>
      <c r="J15" s="52" t="s">
        <v>985</v>
      </c>
      <c r="K15" s="52" t="s">
        <v>986</v>
      </c>
      <c r="L15" s="52" t="s">
        <v>987</v>
      </c>
      <c r="M15" s="52" t="s">
        <v>2706</v>
      </c>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row>
    <row r="16" spans="1:47">
      <c r="A16" s="51"/>
      <c r="B16" s="52" t="s">
        <v>989</v>
      </c>
      <c r="C16" s="52" t="s">
        <v>990</v>
      </c>
      <c r="D16" s="52" t="s">
        <v>2644</v>
      </c>
      <c r="E16" s="52" t="s">
        <v>992</v>
      </c>
      <c r="F16" s="52" t="s">
        <v>993</v>
      </c>
      <c r="G16" s="52" t="s">
        <v>994</v>
      </c>
      <c r="H16" s="52" t="s">
        <v>995</v>
      </c>
      <c r="I16" s="52" t="s">
        <v>2690</v>
      </c>
      <c r="J16" s="52" t="s">
        <v>997</v>
      </c>
      <c r="K16" s="52" t="s">
        <v>998</v>
      </c>
      <c r="L16" s="52" t="s">
        <v>999</v>
      </c>
      <c r="M16" s="52" t="s">
        <v>2707</v>
      </c>
      <c r="N16" s="52"/>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row>
    <row r="17" spans="1:47">
      <c r="A17" s="51"/>
      <c r="B17" s="52" t="s">
        <v>1001</v>
      </c>
      <c r="C17" s="52" t="s">
        <v>2625</v>
      </c>
      <c r="D17" s="52" t="s">
        <v>1003</v>
      </c>
      <c r="E17" s="52" t="s">
        <v>1004</v>
      </c>
      <c r="F17" s="52" t="s">
        <v>1005</v>
      </c>
      <c r="G17" s="52" t="s">
        <v>1006</v>
      </c>
      <c r="H17" s="52" t="s">
        <v>1007</v>
      </c>
      <c r="I17" s="52" t="s">
        <v>2691</v>
      </c>
      <c r="J17" s="52" t="s">
        <v>1009</v>
      </c>
      <c r="K17" s="52" t="s">
        <v>2698</v>
      </c>
      <c r="L17" s="52" t="s">
        <v>1011</v>
      </c>
      <c r="M17" s="52" t="s">
        <v>1012</v>
      </c>
      <c r="N17" s="52"/>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row>
    <row r="18" spans="1:47">
      <c r="A18" s="51"/>
      <c r="B18" s="52" t="s">
        <v>1013</v>
      </c>
      <c r="C18" s="52" t="s">
        <v>2626</v>
      </c>
      <c r="D18" s="52" t="s">
        <v>2645</v>
      </c>
      <c r="E18" s="52" t="s">
        <v>1016</v>
      </c>
      <c r="F18" s="52" t="s">
        <v>1017</v>
      </c>
      <c r="G18" s="52" t="s">
        <v>1018</v>
      </c>
      <c r="H18" s="52" t="s">
        <v>1019</v>
      </c>
      <c r="I18" s="52" t="s">
        <v>2692</v>
      </c>
      <c r="J18" s="52" t="s">
        <v>1021</v>
      </c>
      <c r="K18" s="52" t="s">
        <v>2699</v>
      </c>
      <c r="L18" s="52" t="s">
        <v>2701</v>
      </c>
      <c r="M18" s="52" t="s">
        <v>1024</v>
      </c>
      <c r="N18" s="52"/>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row>
    <row r="19" spans="1:47">
      <c r="A19" s="51"/>
      <c r="B19" s="52" t="s">
        <v>1025</v>
      </c>
      <c r="C19" s="52" t="s">
        <v>2627</v>
      </c>
      <c r="D19" s="52" t="s">
        <v>2646</v>
      </c>
      <c r="E19" s="52" t="s">
        <v>1028</v>
      </c>
      <c r="F19" s="52" t="s">
        <v>2652</v>
      </c>
      <c r="G19" s="52" t="s">
        <v>1030</v>
      </c>
      <c r="H19" s="52" t="s">
        <v>1031</v>
      </c>
      <c r="I19" s="52" t="s">
        <v>3653</v>
      </c>
      <c r="J19" s="52" t="s">
        <v>1033</v>
      </c>
      <c r="K19" s="52" t="s">
        <v>3655</v>
      </c>
      <c r="L19" s="52" t="s">
        <v>1035</v>
      </c>
      <c r="M19" s="52" t="s">
        <v>2708</v>
      </c>
      <c r="N19" s="52"/>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row>
    <row r="20" spans="1:47">
      <c r="A20" s="51"/>
      <c r="B20" s="52" t="s">
        <v>1037</v>
      </c>
      <c r="C20" s="52" t="s">
        <v>1038</v>
      </c>
      <c r="D20" s="52" t="s">
        <v>1027</v>
      </c>
      <c r="E20" s="52" t="s">
        <v>1040</v>
      </c>
      <c r="F20" s="52" t="s">
        <v>2653</v>
      </c>
      <c r="G20" s="52" t="s">
        <v>1042</v>
      </c>
      <c r="H20" s="52" t="s">
        <v>1055</v>
      </c>
      <c r="I20" s="52" t="s">
        <v>1056</v>
      </c>
      <c r="J20" s="52" t="s">
        <v>1045</v>
      </c>
      <c r="K20" s="52" t="s">
        <v>3656</v>
      </c>
      <c r="L20" s="52" t="s">
        <v>2702</v>
      </c>
      <c r="M20" s="52" t="s">
        <v>1048</v>
      </c>
      <c r="N20" s="52"/>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row>
    <row r="21" spans="1:47">
      <c r="A21" s="51"/>
      <c r="B21" s="52" t="s">
        <v>1049</v>
      </c>
      <c r="C21" s="52" t="s">
        <v>2628</v>
      </c>
      <c r="D21" s="52" t="s">
        <v>1039</v>
      </c>
      <c r="E21" s="52" t="s">
        <v>1052</v>
      </c>
      <c r="F21" s="52" t="s">
        <v>2654</v>
      </c>
      <c r="G21" s="52" t="s">
        <v>1054</v>
      </c>
      <c r="H21" s="52" t="s">
        <v>1064</v>
      </c>
      <c r="I21" s="52" t="s">
        <v>1065</v>
      </c>
      <c r="J21" s="52" t="s">
        <v>1057</v>
      </c>
      <c r="K21" s="52"/>
      <c r="L21" s="52" t="s">
        <v>2703</v>
      </c>
      <c r="M21" s="52" t="s">
        <v>1058</v>
      </c>
      <c r="N21" s="52"/>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row>
    <row r="22" spans="1:47">
      <c r="A22" s="51"/>
      <c r="B22" s="52" t="s">
        <v>1059</v>
      </c>
      <c r="C22" s="52" t="s">
        <v>1060</v>
      </c>
      <c r="D22" s="52" t="s">
        <v>1051</v>
      </c>
      <c r="E22" s="52"/>
      <c r="F22" s="52" t="s">
        <v>2655</v>
      </c>
      <c r="G22" s="52" t="s">
        <v>1063</v>
      </c>
      <c r="H22" s="52" t="s">
        <v>3651</v>
      </c>
      <c r="I22" s="52" t="s">
        <v>1074</v>
      </c>
      <c r="J22" s="52" t="s">
        <v>1066</v>
      </c>
      <c r="K22" s="52"/>
      <c r="L22" s="52" t="s">
        <v>1047</v>
      </c>
      <c r="M22" s="52" t="s">
        <v>1067</v>
      </c>
      <c r="N22" s="52"/>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row>
    <row r="23" spans="1:47">
      <c r="A23" s="51"/>
      <c r="B23" s="52" t="s">
        <v>1068</v>
      </c>
      <c r="C23" s="52" t="s">
        <v>2629</v>
      </c>
      <c r="D23" s="52" t="s">
        <v>2647</v>
      </c>
      <c r="E23" s="52"/>
      <c r="F23" s="52" t="s">
        <v>1071</v>
      </c>
      <c r="G23" s="52" t="s">
        <v>1072</v>
      </c>
      <c r="H23" s="52" t="s">
        <v>3652</v>
      </c>
      <c r="I23" s="52" t="s">
        <v>1083</v>
      </c>
      <c r="J23" s="52" t="s">
        <v>1075</v>
      </c>
      <c r="K23" s="52"/>
      <c r="L23" s="52"/>
      <c r="M23" s="52" t="s">
        <v>1076</v>
      </c>
      <c r="N23" s="52"/>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row>
    <row r="24" spans="1:47">
      <c r="A24" s="51"/>
      <c r="B24" s="52" t="s">
        <v>2466</v>
      </c>
      <c r="C24" s="52" t="s">
        <v>1078</v>
      </c>
      <c r="D24" s="52" t="s">
        <v>1070</v>
      </c>
      <c r="E24" s="52"/>
      <c r="F24" s="52" t="s">
        <v>1080</v>
      </c>
      <c r="G24" s="52" t="s">
        <v>2661</v>
      </c>
      <c r="H24" s="52" t="s">
        <v>1090</v>
      </c>
      <c r="I24" s="52" t="s">
        <v>1091</v>
      </c>
      <c r="J24" s="52" t="s">
        <v>1084</v>
      </c>
      <c r="K24" s="52"/>
      <c r="L24" s="52"/>
      <c r="M24" s="52"/>
      <c r="N24" s="52"/>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row>
    <row r="25" spans="1:47">
      <c r="A25" s="51"/>
      <c r="B25" s="52" t="s">
        <v>1085</v>
      </c>
      <c r="C25" s="52" t="s">
        <v>1086</v>
      </c>
      <c r="D25" s="52" t="s">
        <v>2648</v>
      </c>
      <c r="E25" s="52"/>
      <c r="F25" s="52" t="s">
        <v>1088</v>
      </c>
      <c r="G25" s="52" t="s">
        <v>2662</v>
      </c>
      <c r="H25" s="52"/>
      <c r="I25" s="52" t="s">
        <v>2693</v>
      </c>
      <c r="J25" s="52" t="s">
        <v>1092</v>
      </c>
      <c r="K25" s="52"/>
      <c r="L25" s="52"/>
      <c r="M25" s="52"/>
      <c r="N25" s="52"/>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row>
    <row r="26" spans="1:47">
      <c r="A26" s="51"/>
      <c r="B26" s="52" t="s">
        <v>1093</v>
      </c>
      <c r="C26" s="52" t="s">
        <v>1094</v>
      </c>
      <c r="D26" s="52" t="s">
        <v>1087</v>
      </c>
      <c r="E26" s="52"/>
      <c r="F26" s="52" t="s">
        <v>2656</v>
      </c>
      <c r="G26" s="52" t="s">
        <v>2663</v>
      </c>
      <c r="H26" s="52"/>
      <c r="I26" s="52" t="s">
        <v>1105</v>
      </c>
      <c r="J26" s="52" t="s">
        <v>1099</v>
      </c>
      <c r="K26" s="52"/>
      <c r="L26" s="52"/>
      <c r="M26" s="52"/>
      <c r="N26" s="52"/>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row>
    <row r="27" spans="1:47">
      <c r="A27" s="51"/>
      <c r="B27" s="52" t="s">
        <v>1107</v>
      </c>
      <c r="C27" s="52" t="s">
        <v>2630</v>
      </c>
      <c r="D27" s="52" t="s">
        <v>2649</v>
      </c>
      <c r="E27" s="52"/>
      <c r="F27" s="52" t="s">
        <v>1096</v>
      </c>
      <c r="G27" s="52" t="s">
        <v>2664</v>
      </c>
      <c r="H27" s="52"/>
      <c r="I27" s="52" t="s">
        <v>1112</v>
      </c>
      <c r="J27" s="52" t="s">
        <v>2694</v>
      </c>
      <c r="K27" s="52"/>
      <c r="L27" s="52"/>
      <c r="M27" s="52"/>
      <c r="N27" s="52"/>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row>
    <row r="28" spans="1:47">
      <c r="A28" s="51"/>
      <c r="B28" s="52" t="s">
        <v>2615</v>
      </c>
      <c r="C28" s="52" t="s">
        <v>1101</v>
      </c>
      <c r="D28" s="52" t="s">
        <v>2650</v>
      </c>
      <c r="E28" s="52"/>
      <c r="F28" s="52" t="s">
        <v>1103</v>
      </c>
      <c r="G28" s="52" t="s">
        <v>2665</v>
      </c>
      <c r="H28" s="52"/>
      <c r="I28" s="52" t="s">
        <v>1118</v>
      </c>
      <c r="J28" s="52" t="s">
        <v>1106</v>
      </c>
      <c r="K28" s="52"/>
      <c r="L28" s="52"/>
      <c r="M28" s="52"/>
      <c r="N28" s="52"/>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row>
    <row r="29" spans="1:47">
      <c r="A29" s="51"/>
      <c r="B29" s="52" t="s">
        <v>1126</v>
      </c>
      <c r="C29" s="52" t="s">
        <v>1108</v>
      </c>
      <c r="D29" s="52"/>
      <c r="E29" s="52"/>
      <c r="F29" s="52" t="s">
        <v>1110</v>
      </c>
      <c r="G29" s="52" t="s">
        <v>2666</v>
      </c>
      <c r="H29" s="52"/>
      <c r="I29" s="52" t="s">
        <v>1124</v>
      </c>
      <c r="J29" s="52" t="s">
        <v>3654</v>
      </c>
      <c r="K29" s="52"/>
      <c r="L29" s="52"/>
      <c r="M29" s="52"/>
      <c r="N29" s="52"/>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row>
    <row r="30" spans="1:47">
      <c r="A30" s="51"/>
      <c r="B30" s="52" t="s">
        <v>2621</v>
      </c>
      <c r="C30" s="52" t="s">
        <v>1121</v>
      </c>
      <c r="D30" s="52"/>
      <c r="E30" s="52"/>
      <c r="F30" s="52" t="s">
        <v>2657</v>
      </c>
      <c r="G30" s="52" t="s">
        <v>2667</v>
      </c>
      <c r="H30" s="52"/>
      <c r="I30" s="52" t="s">
        <v>1130</v>
      </c>
      <c r="J30" s="52" t="s">
        <v>1119</v>
      </c>
      <c r="K30" s="52"/>
      <c r="L30" s="52"/>
      <c r="M30" s="52"/>
      <c r="N30" s="52"/>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row>
    <row r="31" spans="1:47">
      <c r="A31" s="51"/>
      <c r="B31" s="52" t="s">
        <v>2616</v>
      </c>
      <c r="C31" s="52" t="s">
        <v>1127</v>
      </c>
      <c r="D31" s="52"/>
      <c r="E31" s="52"/>
      <c r="F31" s="52" t="s">
        <v>1122</v>
      </c>
      <c r="G31" s="52" t="s">
        <v>2668</v>
      </c>
      <c r="H31" s="52"/>
      <c r="I31" s="52" t="s">
        <v>1136</v>
      </c>
      <c r="J31" s="52" t="s">
        <v>1125</v>
      </c>
      <c r="K31" s="52"/>
      <c r="L31" s="52"/>
      <c r="M31" s="52"/>
      <c r="N31" s="52"/>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row>
    <row r="32" spans="1:47">
      <c r="A32" s="51"/>
      <c r="B32" s="52" t="s">
        <v>2617</v>
      </c>
      <c r="C32" s="52" t="s">
        <v>1133</v>
      </c>
      <c r="D32" s="52"/>
      <c r="E32" s="52"/>
      <c r="F32" s="52" t="s">
        <v>1128</v>
      </c>
      <c r="G32" s="52" t="s">
        <v>1123</v>
      </c>
      <c r="H32" s="52"/>
      <c r="I32" s="52" t="s">
        <v>1142</v>
      </c>
      <c r="J32" s="52" t="s">
        <v>2695</v>
      </c>
      <c r="K32" s="52"/>
      <c r="L32" s="52"/>
      <c r="M32" s="52"/>
      <c r="N32" s="52"/>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row>
    <row r="33" spans="1:47">
      <c r="A33" s="51"/>
      <c r="B33" s="52" t="s">
        <v>2618</v>
      </c>
      <c r="C33" s="52" t="s">
        <v>2631</v>
      </c>
      <c r="D33" s="52"/>
      <c r="E33" s="52"/>
      <c r="F33" s="52" t="s">
        <v>1134</v>
      </c>
      <c r="G33" s="52" t="s">
        <v>2669</v>
      </c>
      <c r="H33" s="52"/>
      <c r="I33" s="52" t="s">
        <v>1147</v>
      </c>
      <c r="J33" s="52" t="s">
        <v>2696</v>
      </c>
      <c r="K33" s="52"/>
      <c r="L33" s="52"/>
      <c r="M33" s="52"/>
      <c r="N33" s="52"/>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row>
    <row r="34" spans="1:47">
      <c r="A34" s="51"/>
      <c r="B34" s="52" t="s">
        <v>3639</v>
      </c>
      <c r="C34" s="52" t="s">
        <v>2632</v>
      </c>
      <c r="D34" s="52"/>
      <c r="E34" s="52"/>
      <c r="F34" s="52" t="s">
        <v>3649</v>
      </c>
      <c r="G34" s="52" t="s">
        <v>2670</v>
      </c>
      <c r="H34" s="52"/>
      <c r="I34" s="52" t="s">
        <v>1152</v>
      </c>
      <c r="J34" s="52"/>
      <c r="K34" s="52"/>
      <c r="L34" s="52"/>
      <c r="M34" s="52"/>
      <c r="N34" s="52"/>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row>
    <row r="35" spans="1:47">
      <c r="A35" s="51"/>
      <c r="B35" s="52" t="s">
        <v>1161</v>
      </c>
      <c r="C35" s="52" t="s">
        <v>1149</v>
      </c>
      <c r="D35" s="52"/>
      <c r="E35" s="52"/>
      <c r="F35" s="52" t="s">
        <v>1140</v>
      </c>
      <c r="G35" s="52" t="s">
        <v>2671</v>
      </c>
      <c r="H35" s="52"/>
      <c r="I35" s="52" t="s">
        <v>1157</v>
      </c>
      <c r="J35" s="52"/>
      <c r="K35" s="52"/>
      <c r="L35" s="52"/>
      <c r="M35" s="52"/>
      <c r="N35" s="52"/>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row>
    <row r="36" spans="1:47">
      <c r="A36" s="51"/>
      <c r="B36" s="52" t="s">
        <v>1153</v>
      </c>
      <c r="C36" s="52" t="s">
        <v>1154</v>
      </c>
      <c r="D36" s="52"/>
      <c r="E36" s="52"/>
      <c r="F36" s="52" t="s">
        <v>2658</v>
      </c>
      <c r="G36" s="52" t="s">
        <v>2672</v>
      </c>
      <c r="H36" s="52"/>
      <c r="I36" s="52"/>
      <c r="J36" s="52"/>
      <c r="K36" s="52"/>
      <c r="L36" s="52"/>
      <c r="M36" s="52"/>
      <c r="N36" s="52"/>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row>
    <row r="37" spans="1:47">
      <c r="A37" s="51"/>
      <c r="B37" s="52" t="s">
        <v>1158</v>
      </c>
      <c r="C37" s="52" t="s">
        <v>2633</v>
      </c>
      <c r="D37" s="52"/>
      <c r="E37" s="52"/>
      <c r="F37" s="52" t="s">
        <v>1150</v>
      </c>
      <c r="G37" s="52" t="s">
        <v>1151</v>
      </c>
      <c r="H37" s="52"/>
      <c r="I37" s="52"/>
      <c r="J37" s="52"/>
      <c r="K37" s="52"/>
      <c r="L37" s="52"/>
      <c r="M37" s="52"/>
      <c r="N37" s="52"/>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row>
    <row r="38" spans="1:47">
      <c r="A38" s="51"/>
      <c r="B38" s="52" t="s">
        <v>1161</v>
      </c>
      <c r="C38" s="52" t="s">
        <v>2634</v>
      </c>
      <c r="D38" s="52"/>
      <c r="E38" s="52"/>
      <c r="F38" s="52" t="s">
        <v>1155</v>
      </c>
      <c r="G38" s="52" t="s">
        <v>1156</v>
      </c>
      <c r="H38" s="52"/>
      <c r="I38" s="52"/>
      <c r="J38" s="52"/>
      <c r="K38" s="52"/>
      <c r="L38" s="52"/>
      <c r="M38" s="52"/>
      <c r="N38" s="52"/>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row>
    <row r="39" spans="1:47">
      <c r="A39" s="51"/>
      <c r="B39" s="52" t="s">
        <v>2619</v>
      </c>
      <c r="C39" s="52" t="s">
        <v>1159</v>
      </c>
      <c r="D39" s="52"/>
      <c r="E39" s="52"/>
      <c r="F39" s="52"/>
      <c r="G39" s="52" t="s">
        <v>1160</v>
      </c>
      <c r="H39" s="52"/>
      <c r="I39" s="52"/>
      <c r="J39" s="52"/>
      <c r="K39" s="52"/>
      <c r="L39" s="52"/>
      <c r="M39" s="52"/>
      <c r="N39" s="52"/>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row>
    <row r="40" spans="1:47">
      <c r="A40" s="51"/>
      <c r="B40" s="52" t="s">
        <v>1167</v>
      </c>
      <c r="C40" s="52" t="s">
        <v>1162</v>
      </c>
      <c r="D40" s="52"/>
      <c r="E40" s="52"/>
      <c r="F40" s="52"/>
      <c r="G40" s="52" t="s">
        <v>1163</v>
      </c>
      <c r="H40" s="52"/>
      <c r="I40" s="52"/>
      <c r="J40" s="52"/>
      <c r="K40" s="52"/>
      <c r="L40" s="52"/>
      <c r="M40" s="52"/>
      <c r="N40" s="52"/>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row>
    <row r="41" spans="1:47">
      <c r="A41" s="51"/>
      <c r="B41" s="52" t="s">
        <v>2620</v>
      </c>
      <c r="C41" s="52" t="s">
        <v>2635</v>
      </c>
      <c r="D41" s="52"/>
      <c r="E41" s="52"/>
      <c r="F41" s="52"/>
      <c r="G41" s="52" t="s">
        <v>1166</v>
      </c>
      <c r="H41" s="52"/>
      <c r="I41" s="52"/>
      <c r="J41" s="52"/>
      <c r="K41" s="52"/>
      <c r="L41" s="52"/>
      <c r="M41" s="52"/>
      <c r="N41" s="52"/>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row>
    <row r="42" spans="1:47">
      <c r="A42" s="51"/>
      <c r="B42" s="52" t="s">
        <v>1173</v>
      </c>
      <c r="C42" s="52" t="s">
        <v>2636</v>
      </c>
      <c r="D42" s="52"/>
      <c r="E42" s="52"/>
      <c r="F42" s="52"/>
      <c r="G42" s="52" t="s">
        <v>2673</v>
      </c>
      <c r="H42" s="52"/>
      <c r="I42" s="52"/>
      <c r="J42" s="52"/>
      <c r="K42" s="52"/>
      <c r="L42" s="52"/>
      <c r="M42" s="52"/>
      <c r="N42" s="52"/>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row>
    <row r="43" spans="1:47">
      <c r="A43" s="51"/>
      <c r="B43" s="52"/>
      <c r="C43" s="52" t="s">
        <v>3640</v>
      </c>
      <c r="D43" s="52"/>
      <c r="E43" s="52"/>
      <c r="F43" s="52"/>
      <c r="G43" s="52" t="s">
        <v>1172</v>
      </c>
      <c r="H43" s="52"/>
      <c r="I43" s="52"/>
      <c r="J43" s="52"/>
      <c r="K43" s="52"/>
      <c r="L43" s="52"/>
      <c r="M43" s="52"/>
      <c r="N43" s="52"/>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row>
    <row r="44" spans="1:47">
      <c r="A44" s="51"/>
      <c r="B44" s="52"/>
      <c r="C44" s="52" t="s">
        <v>3641</v>
      </c>
      <c r="D44" s="52"/>
      <c r="E44" s="52"/>
      <c r="F44" s="52"/>
      <c r="G44" s="52" t="s">
        <v>1175</v>
      </c>
      <c r="H44" s="52"/>
      <c r="I44" s="52"/>
      <c r="J44" s="52"/>
      <c r="K44" s="52"/>
      <c r="L44" s="52"/>
      <c r="M44" s="52"/>
      <c r="N44" s="52"/>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row>
    <row r="45" spans="1:47">
      <c r="A45" s="51"/>
      <c r="B45" s="52"/>
      <c r="C45" s="52" t="s">
        <v>3642</v>
      </c>
      <c r="D45" s="52"/>
      <c r="E45" s="52"/>
      <c r="F45" s="52"/>
      <c r="G45" s="52" t="s">
        <v>1177</v>
      </c>
      <c r="H45" s="52"/>
      <c r="I45" s="52"/>
      <c r="J45" s="52"/>
      <c r="K45" s="52"/>
      <c r="L45" s="52"/>
      <c r="M45" s="52"/>
      <c r="N45" s="52"/>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row>
    <row r="46" spans="1:47">
      <c r="A46" s="51"/>
      <c r="B46" s="52"/>
      <c r="C46" s="52" t="s">
        <v>3643</v>
      </c>
      <c r="D46" s="52"/>
      <c r="E46" s="52"/>
      <c r="F46" s="52"/>
      <c r="G46" s="52" t="s">
        <v>1179</v>
      </c>
      <c r="H46" s="52"/>
      <c r="I46" s="52"/>
      <c r="J46" s="52"/>
      <c r="K46" s="52"/>
      <c r="L46" s="52"/>
      <c r="M46" s="52"/>
      <c r="N46" s="52"/>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row>
    <row r="47" spans="1:47">
      <c r="A47" s="51"/>
      <c r="B47" s="52"/>
      <c r="C47" s="52" t="s">
        <v>3644</v>
      </c>
      <c r="D47" s="52"/>
      <c r="E47" s="52"/>
      <c r="F47" s="52"/>
      <c r="G47" s="52" t="s">
        <v>2674</v>
      </c>
      <c r="H47" s="52"/>
      <c r="I47" s="52"/>
      <c r="J47" s="52"/>
      <c r="K47" s="52"/>
      <c r="L47" s="52"/>
      <c r="M47" s="52"/>
      <c r="N47" s="52"/>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row>
    <row r="48" spans="1:47">
      <c r="A48" s="51"/>
      <c r="B48" s="52"/>
      <c r="C48" s="52" t="s">
        <v>3645</v>
      </c>
      <c r="D48" s="52"/>
      <c r="E48" s="52"/>
      <c r="F48" s="52"/>
      <c r="G48" s="52" t="s">
        <v>1183</v>
      </c>
      <c r="H48" s="52"/>
      <c r="I48" s="52"/>
      <c r="J48" s="52"/>
      <c r="K48" s="52"/>
      <c r="L48" s="52"/>
      <c r="M48" s="52"/>
      <c r="N48" s="52"/>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row>
    <row r="49" spans="1:47">
      <c r="A49" s="51"/>
      <c r="B49" s="52"/>
      <c r="C49" s="52" t="s">
        <v>3646</v>
      </c>
      <c r="D49" s="52"/>
      <c r="E49" s="52"/>
      <c r="F49" s="52"/>
      <c r="G49" s="52" t="s">
        <v>1185</v>
      </c>
      <c r="H49" s="52"/>
      <c r="I49" s="52"/>
      <c r="J49" s="52"/>
      <c r="K49" s="52"/>
      <c r="L49" s="52"/>
      <c r="M49" s="52"/>
      <c r="N49" s="52"/>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row>
    <row r="50" spans="1:47">
      <c r="A50" s="51"/>
      <c r="B50" s="52"/>
      <c r="C50" s="52" t="s">
        <v>2637</v>
      </c>
      <c r="D50" s="52"/>
      <c r="E50" s="52"/>
      <c r="F50" s="52"/>
      <c r="G50" s="52" t="s">
        <v>1187</v>
      </c>
      <c r="H50" s="52"/>
      <c r="I50" s="52"/>
      <c r="J50" s="52"/>
      <c r="K50" s="52"/>
      <c r="L50" s="52"/>
      <c r="M50" s="52"/>
      <c r="N50" s="52"/>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row>
    <row r="51" spans="1:47">
      <c r="A51" s="51"/>
      <c r="B51" s="52"/>
      <c r="C51" s="52" t="s">
        <v>1184</v>
      </c>
      <c r="D51" s="52"/>
      <c r="E51" s="52"/>
      <c r="F51" s="52"/>
      <c r="G51" s="52" t="s">
        <v>1189</v>
      </c>
      <c r="H51" s="52"/>
      <c r="I51" s="52"/>
      <c r="J51" s="52"/>
      <c r="K51" s="52"/>
      <c r="L51" s="52"/>
      <c r="M51" s="52"/>
      <c r="N51" s="52"/>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row>
    <row r="52" spans="1:47">
      <c r="A52" s="51"/>
      <c r="B52" s="52"/>
      <c r="C52" s="52" t="s">
        <v>1186</v>
      </c>
      <c r="D52" s="52"/>
      <c r="E52" s="52"/>
      <c r="F52" s="52"/>
      <c r="G52" s="52" t="s">
        <v>2675</v>
      </c>
      <c r="H52" s="52"/>
      <c r="I52" s="52"/>
      <c r="J52" s="52"/>
      <c r="K52" s="52"/>
      <c r="L52" s="52"/>
      <c r="M52" s="52"/>
      <c r="N52" s="52"/>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row>
    <row r="53" spans="1:47">
      <c r="A53" s="51"/>
      <c r="B53" s="52"/>
      <c r="C53" s="52" t="s">
        <v>3647</v>
      </c>
      <c r="D53" s="52"/>
      <c r="E53" s="52"/>
      <c r="F53" s="52"/>
      <c r="G53" s="52" t="s">
        <v>2676</v>
      </c>
      <c r="H53" s="52"/>
      <c r="I53" s="52"/>
      <c r="J53" s="52"/>
      <c r="K53" s="52"/>
      <c r="L53" s="52"/>
      <c r="M53" s="52"/>
      <c r="N53" s="52"/>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row>
    <row r="54" spans="1:47">
      <c r="A54" s="51"/>
      <c r="B54" s="52"/>
      <c r="C54" s="52" t="s">
        <v>2638</v>
      </c>
      <c r="D54" s="52"/>
      <c r="E54" s="52"/>
      <c r="F54" s="52"/>
      <c r="G54" s="52" t="s">
        <v>2677</v>
      </c>
      <c r="H54" s="52"/>
      <c r="I54" s="52"/>
      <c r="J54" s="52"/>
      <c r="K54" s="52"/>
      <c r="L54" s="52"/>
      <c r="M54" s="52"/>
      <c r="N54" s="52"/>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row>
    <row r="55" spans="1:47">
      <c r="A55" s="51"/>
      <c r="B55" s="52"/>
      <c r="C55" s="52" t="s">
        <v>2639</v>
      </c>
      <c r="D55" s="52"/>
      <c r="E55" s="52"/>
      <c r="F55" s="52"/>
      <c r="G55" s="52" t="s">
        <v>2678</v>
      </c>
      <c r="H55" s="52"/>
      <c r="I55" s="52"/>
      <c r="J55" s="52"/>
      <c r="K55" s="52"/>
      <c r="L55" s="52"/>
      <c r="M55" s="52"/>
      <c r="N55" s="52"/>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row>
    <row r="56" spans="1:47">
      <c r="A56" s="51"/>
      <c r="B56" s="52"/>
      <c r="C56" s="52" t="s">
        <v>2640</v>
      </c>
      <c r="D56" s="52"/>
      <c r="E56" s="52"/>
      <c r="F56" s="52"/>
      <c r="G56" s="52" t="s">
        <v>1193</v>
      </c>
      <c r="H56" s="52"/>
      <c r="I56" s="52"/>
      <c r="J56" s="52"/>
      <c r="K56" s="52"/>
      <c r="L56" s="52"/>
      <c r="M56" s="52"/>
      <c r="N56" s="52"/>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row>
    <row r="57" spans="1:47">
      <c r="A57" s="51"/>
      <c r="B57" s="52"/>
      <c r="C57" s="52" t="s">
        <v>1196</v>
      </c>
      <c r="D57" s="52"/>
      <c r="E57" s="52"/>
      <c r="F57" s="52"/>
      <c r="G57" s="52" t="s">
        <v>1195</v>
      </c>
      <c r="H57" s="52"/>
      <c r="I57" s="52"/>
      <c r="J57" s="52"/>
      <c r="K57" s="52"/>
      <c r="L57" s="52"/>
      <c r="M57" s="52"/>
      <c r="N57" s="52"/>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row>
    <row r="58" spans="1:47">
      <c r="A58" s="51"/>
      <c r="B58" s="52"/>
      <c r="C58" s="52" t="s">
        <v>2641</v>
      </c>
      <c r="D58" s="52"/>
      <c r="E58" s="52"/>
      <c r="F58" s="52"/>
      <c r="G58" s="52" t="s">
        <v>1197</v>
      </c>
      <c r="H58" s="52"/>
      <c r="I58" s="52"/>
      <c r="J58" s="52"/>
      <c r="K58" s="52"/>
      <c r="L58" s="52"/>
      <c r="M58" s="52"/>
      <c r="N58" s="52"/>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row>
    <row r="59" spans="1:47">
      <c r="A59" s="51"/>
      <c r="B59" s="52"/>
      <c r="C59" s="52" t="s">
        <v>1202</v>
      </c>
      <c r="D59" s="52"/>
      <c r="E59" s="52"/>
      <c r="F59" s="52"/>
      <c r="G59" s="52" t="s">
        <v>1199</v>
      </c>
      <c r="H59" s="52"/>
      <c r="I59" s="52"/>
      <c r="J59" s="52"/>
      <c r="K59" s="52"/>
      <c r="L59" s="52"/>
      <c r="M59" s="52"/>
      <c r="N59" s="52"/>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row>
    <row r="60" spans="1:47">
      <c r="A60" s="51"/>
      <c r="B60" s="52"/>
      <c r="C60" s="52" t="s">
        <v>1204</v>
      </c>
      <c r="D60" s="52"/>
      <c r="E60" s="52"/>
      <c r="F60" s="52"/>
      <c r="G60" s="52" t="s">
        <v>1201</v>
      </c>
      <c r="H60" s="52"/>
      <c r="I60" s="52"/>
      <c r="J60" s="52"/>
      <c r="K60" s="52"/>
      <c r="L60" s="52"/>
      <c r="M60" s="52"/>
      <c r="N60" s="52"/>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row>
    <row r="61" spans="1:47">
      <c r="A61" s="51"/>
      <c r="B61" s="52"/>
      <c r="C61" s="52" t="s">
        <v>1206</v>
      </c>
      <c r="D61" s="52"/>
      <c r="E61" s="52"/>
      <c r="F61" s="52"/>
      <c r="G61" s="52" t="s">
        <v>1205</v>
      </c>
      <c r="H61" s="52"/>
      <c r="I61" s="52"/>
      <c r="J61" s="52"/>
      <c r="K61" s="52"/>
      <c r="L61" s="52"/>
      <c r="M61" s="52"/>
      <c r="N61" s="52"/>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row>
    <row r="62" spans="1:47">
      <c r="A62" s="51"/>
      <c r="B62" s="52"/>
      <c r="C62" s="52" t="s">
        <v>1210</v>
      </c>
      <c r="D62" s="52"/>
      <c r="E62" s="52"/>
      <c r="F62" s="52"/>
      <c r="G62" s="52" t="s">
        <v>1207</v>
      </c>
      <c r="H62" s="52"/>
      <c r="I62" s="52"/>
      <c r="J62" s="52"/>
      <c r="K62" s="52"/>
      <c r="L62" s="52"/>
      <c r="M62" s="52"/>
      <c r="N62" s="52"/>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row>
    <row r="63" spans="1:47">
      <c r="A63" s="51"/>
      <c r="B63" s="52"/>
      <c r="C63" s="52" t="s">
        <v>2642</v>
      </c>
      <c r="D63" s="52"/>
      <c r="E63" s="52"/>
      <c r="F63" s="52"/>
      <c r="G63" s="52" t="s">
        <v>1209</v>
      </c>
      <c r="H63" s="52"/>
      <c r="I63" s="52"/>
      <c r="J63" s="52"/>
      <c r="K63" s="52"/>
      <c r="L63" s="52"/>
      <c r="M63" s="52"/>
      <c r="N63" s="52"/>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row>
    <row r="64" spans="1:47">
      <c r="A64" s="51"/>
      <c r="B64" s="52"/>
      <c r="C64" s="52" t="s">
        <v>1214</v>
      </c>
      <c r="D64" s="52"/>
      <c r="E64" s="52"/>
      <c r="F64" s="52"/>
      <c r="G64" s="52" t="s">
        <v>1211</v>
      </c>
      <c r="H64" s="52"/>
      <c r="I64" s="52"/>
      <c r="J64" s="52"/>
      <c r="K64" s="52"/>
      <c r="L64" s="52"/>
      <c r="M64" s="52"/>
      <c r="N64" s="52"/>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row>
    <row r="65" spans="1:47">
      <c r="A65" s="51"/>
      <c r="B65" s="52"/>
      <c r="C65" s="52"/>
      <c r="D65" s="52"/>
      <c r="E65" s="52"/>
      <c r="F65" s="52"/>
      <c r="G65" s="52" t="s">
        <v>2679</v>
      </c>
      <c r="H65" s="52"/>
      <c r="I65" s="52"/>
      <c r="J65" s="52"/>
      <c r="K65" s="52"/>
      <c r="L65" s="52"/>
      <c r="M65" s="52"/>
      <c r="N65" s="52"/>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row>
    <row r="66" spans="1:47">
      <c r="A66" s="51"/>
      <c r="B66" s="52"/>
      <c r="C66" s="52"/>
      <c r="D66" s="52"/>
      <c r="E66" s="52"/>
      <c r="F66" s="52"/>
      <c r="G66" s="52" t="s">
        <v>1216</v>
      </c>
      <c r="H66" s="52"/>
      <c r="I66" s="52"/>
      <c r="J66" s="52"/>
      <c r="K66" s="52"/>
      <c r="L66" s="52"/>
      <c r="M66" s="52"/>
      <c r="N66" s="52"/>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row>
    <row r="67" spans="1:47">
      <c r="A67" s="51"/>
      <c r="B67" s="52"/>
      <c r="C67" s="52"/>
      <c r="D67" s="52"/>
      <c r="E67" s="52"/>
      <c r="F67" s="52"/>
      <c r="G67" s="52" t="s">
        <v>1217</v>
      </c>
      <c r="H67" s="52"/>
      <c r="I67" s="52"/>
      <c r="J67" s="52"/>
      <c r="K67" s="52"/>
      <c r="L67" s="52"/>
      <c r="M67" s="52"/>
      <c r="N67" s="52"/>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row>
    <row r="68" spans="1:47">
      <c r="A68" s="51"/>
      <c r="B68" s="52"/>
      <c r="C68" s="52"/>
      <c r="D68" s="52"/>
      <c r="E68" s="52"/>
      <c r="F68" s="52"/>
      <c r="G68" s="52" t="s">
        <v>1218</v>
      </c>
      <c r="H68" s="52"/>
      <c r="I68" s="52"/>
      <c r="J68" s="52"/>
      <c r="K68" s="52"/>
      <c r="L68" s="52"/>
      <c r="M68" s="52"/>
      <c r="N68" s="52"/>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row>
    <row r="69" spans="1:47">
      <c r="A69" s="51"/>
      <c r="B69" s="52"/>
      <c r="C69" s="52"/>
      <c r="D69" s="52"/>
      <c r="E69" s="52"/>
      <c r="F69" s="52"/>
      <c r="G69" s="52" t="s">
        <v>1219</v>
      </c>
      <c r="H69" s="52"/>
      <c r="I69" s="52"/>
      <c r="J69" s="52"/>
      <c r="K69" s="52"/>
      <c r="L69" s="52"/>
      <c r="M69" s="52"/>
      <c r="N69" s="52"/>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row>
    <row r="70" spans="1:47">
      <c r="A70" s="51"/>
      <c r="B70" s="52"/>
      <c r="C70" s="52"/>
      <c r="D70" s="52"/>
      <c r="E70" s="52"/>
      <c r="F70" s="52"/>
      <c r="G70" s="52" t="s">
        <v>1220</v>
      </c>
      <c r="H70" s="52"/>
      <c r="I70" s="52"/>
      <c r="J70" s="52"/>
      <c r="K70" s="52"/>
      <c r="L70" s="52"/>
      <c r="M70" s="52"/>
      <c r="N70" s="52"/>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row>
    <row r="71" spans="1:47">
      <c r="A71" s="51"/>
      <c r="B71" s="52"/>
      <c r="C71" s="52"/>
      <c r="D71" s="52"/>
      <c r="E71" s="52"/>
      <c r="F71" s="52"/>
      <c r="G71" s="52" t="s">
        <v>1221</v>
      </c>
      <c r="H71" s="52"/>
      <c r="I71" s="52"/>
      <c r="J71" s="52"/>
      <c r="K71" s="52"/>
      <c r="L71" s="52"/>
      <c r="M71" s="52"/>
      <c r="N71" s="52"/>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row>
    <row r="72" spans="1:47">
      <c r="A72" s="51"/>
      <c r="B72" s="52"/>
      <c r="C72" s="52"/>
      <c r="D72" s="52"/>
      <c r="E72" s="52"/>
      <c r="F72" s="52"/>
      <c r="G72" s="52" t="s">
        <v>2680</v>
      </c>
      <c r="H72" s="52"/>
      <c r="I72" s="52"/>
      <c r="J72" s="52"/>
      <c r="K72" s="52"/>
      <c r="L72" s="52"/>
      <c r="M72" s="52"/>
      <c r="N72" s="52"/>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row>
    <row r="73" spans="1:47">
      <c r="A73" s="51"/>
      <c r="B73" s="52"/>
      <c r="C73" s="52"/>
      <c r="D73" s="52"/>
      <c r="E73" s="52"/>
      <c r="F73" s="52"/>
      <c r="G73" s="52" t="s">
        <v>1222</v>
      </c>
      <c r="H73" s="51"/>
      <c r="I73" s="51"/>
      <c r="J73" s="52"/>
      <c r="K73" s="52"/>
      <c r="L73" s="52"/>
      <c r="M73" s="52"/>
      <c r="N73" s="52"/>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row>
    <row r="74" spans="1:47">
      <c r="A74" s="51"/>
      <c r="B74" s="51"/>
      <c r="C74" s="52"/>
      <c r="D74" s="51"/>
      <c r="E74" s="51"/>
      <c r="F74" s="52"/>
      <c r="G74" s="52" t="s">
        <v>1223</v>
      </c>
      <c r="H74" s="51"/>
      <c r="I74" s="51"/>
      <c r="J74" s="52"/>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row>
    <row r="75" spans="1:47">
      <c r="A75" s="51" t="s">
        <v>893</v>
      </c>
      <c r="B75" s="52" t="s">
        <v>1226</v>
      </c>
      <c r="C75" s="52" t="s">
        <v>1227</v>
      </c>
      <c r="D75" s="52" t="s">
        <v>1228</v>
      </c>
      <c r="E75" s="52" t="s">
        <v>1229</v>
      </c>
      <c r="F75" s="52" t="s">
        <v>1230</v>
      </c>
      <c r="G75" s="52" t="s">
        <v>1224</v>
      </c>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row>
    <row r="76" spans="1:47">
      <c r="A76" s="51"/>
      <c r="B76" s="51"/>
      <c r="C76" s="51"/>
      <c r="D76" s="51"/>
      <c r="E76" s="51"/>
      <c r="F76" s="51"/>
      <c r="G76" s="52" t="s">
        <v>2681</v>
      </c>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row>
    <row r="77" spans="1:47">
      <c r="A77" s="51" t="s">
        <v>1231</v>
      </c>
      <c r="B77" s="52" t="s">
        <v>1232</v>
      </c>
      <c r="C77" s="52" t="s">
        <v>1233</v>
      </c>
      <c r="D77" s="51"/>
      <c r="E77" s="51"/>
      <c r="F77" s="51"/>
      <c r="G77" s="52" t="s">
        <v>2682</v>
      </c>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row>
    <row r="78" spans="1:47">
      <c r="A78" s="51"/>
      <c r="B78" s="51"/>
      <c r="C78" s="51"/>
      <c r="D78" s="51"/>
      <c r="E78" s="51"/>
      <c r="F78" s="51"/>
      <c r="G78" s="52" t="s">
        <v>2683</v>
      </c>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row>
    <row r="79" spans="1:47">
      <c r="A79" s="51" t="s">
        <v>1234</v>
      </c>
      <c r="B79" s="52" t="s">
        <v>1235</v>
      </c>
      <c r="C79" s="52" t="s">
        <v>1236</v>
      </c>
      <c r="D79" s="52" t="s">
        <v>2574</v>
      </c>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row>
    <row r="80" spans="1:47">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row>
    <row r="81" spans="1:49">
      <c r="A81" s="51" t="s">
        <v>1237</v>
      </c>
      <c r="B81" s="52" t="s">
        <v>1232</v>
      </c>
      <c r="C81" s="52" t="s">
        <v>1233</v>
      </c>
      <c r="D81" s="52" t="s">
        <v>2574</v>
      </c>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row>
    <row r="82" spans="1:49">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row>
    <row r="83" spans="1:49">
      <c r="A83" s="51" t="s">
        <v>1238</v>
      </c>
      <c r="B83" s="52" t="s">
        <v>1239</v>
      </c>
      <c r="C83" s="52" t="s">
        <v>1240</v>
      </c>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row>
    <row r="84" spans="1:49">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row>
    <row r="85" spans="1:49">
      <c r="A85" s="51" t="s">
        <v>1241</v>
      </c>
      <c r="B85" s="52" t="s">
        <v>1243</v>
      </c>
      <c r="C85" s="52" t="s">
        <v>2467</v>
      </c>
      <c r="D85" s="52" t="s">
        <v>1242</v>
      </c>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row>
    <row r="86" spans="1:49">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row>
    <row r="87" spans="1:49">
      <c r="A87" s="51" t="s">
        <v>1244</v>
      </c>
      <c r="B87" s="52" t="s">
        <v>1245</v>
      </c>
      <c r="C87" s="52" t="s">
        <v>2561</v>
      </c>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row>
    <row r="88" spans="1:49">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row>
    <row r="89" spans="1:49">
      <c r="A89" s="51" t="s">
        <v>1247</v>
      </c>
      <c r="B89" s="52" t="s">
        <v>3588</v>
      </c>
      <c r="C89" s="52" t="s">
        <v>3589</v>
      </c>
      <c r="D89" s="52"/>
      <c r="E89" s="52"/>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row>
    <row r="90" spans="1:49">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row>
    <row r="91" spans="1:49">
      <c r="A91" s="51" t="s">
        <v>1251</v>
      </c>
      <c r="B91" s="52" t="s">
        <v>1252</v>
      </c>
      <c r="C91" s="52" t="s">
        <v>1253</v>
      </c>
      <c r="D91" s="52" t="s">
        <v>1250</v>
      </c>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row>
    <row r="92" spans="1:49">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row>
    <row r="93" spans="1:49">
      <c r="A93" s="51" t="s">
        <v>1254</v>
      </c>
      <c r="B93" s="52" t="s">
        <v>2563</v>
      </c>
      <c r="C93" s="52" t="s">
        <v>1256</v>
      </c>
      <c r="D93" s="52" t="s">
        <v>1257</v>
      </c>
      <c r="E93" s="52" t="s">
        <v>1258</v>
      </c>
      <c r="F93" s="52" t="s">
        <v>1259</v>
      </c>
      <c r="G93" s="52" t="s">
        <v>1260</v>
      </c>
      <c r="H93" s="52" t="s">
        <v>1261</v>
      </c>
      <c r="I93" s="52" t="s">
        <v>1262</v>
      </c>
      <c r="J93" s="52" t="s">
        <v>1263</v>
      </c>
      <c r="K93" s="52" t="s">
        <v>1264</v>
      </c>
      <c r="L93" s="52" t="s">
        <v>1265</v>
      </c>
      <c r="M93" s="52" t="s">
        <v>1266</v>
      </c>
      <c r="N93" s="52" t="s">
        <v>2564</v>
      </c>
      <c r="O93" s="52" t="s">
        <v>1268</v>
      </c>
      <c r="P93" s="52" t="s">
        <v>1269</v>
      </c>
      <c r="Q93" s="52" t="s">
        <v>1270</v>
      </c>
      <c r="R93" s="52" t="s">
        <v>2565</v>
      </c>
      <c r="S93" s="52" t="s">
        <v>1271</v>
      </c>
      <c r="T93" s="52" t="s">
        <v>1272</v>
      </c>
      <c r="U93" s="52" t="s">
        <v>1273</v>
      </c>
      <c r="V93" s="52" t="s">
        <v>2566</v>
      </c>
      <c r="W93" s="52" t="s">
        <v>1274</v>
      </c>
      <c r="X93" s="52" t="s">
        <v>1275</v>
      </c>
      <c r="Y93" s="52" t="s">
        <v>1276</v>
      </c>
      <c r="Z93" s="52" t="s">
        <v>1277</v>
      </c>
      <c r="AA93" s="52" t="s">
        <v>1278</v>
      </c>
      <c r="AB93" s="52" t="s">
        <v>1279</v>
      </c>
      <c r="AC93" s="52" t="s">
        <v>1280</v>
      </c>
      <c r="AD93" s="52" t="s">
        <v>1281</v>
      </c>
      <c r="AE93" s="52" t="s">
        <v>1282</v>
      </c>
      <c r="AF93" s="52" t="s">
        <v>1283</v>
      </c>
      <c r="AG93" s="52" t="s">
        <v>1284</v>
      </c>
      <c r="AH93" s="52" t="s">
        <v>1285</v>
      </c>
      <c r="AI93" s="52" t="s">
        <v>1286</v>
      </c>
      <c r="AJ93" s="52" t="s">
        <v>1287</v>
      </c>
      <c r="AK93" s="52" t="s">
        <v>1288</v>
      </c>
      <c r="AL93" s="52" t="s">
        <v>1289</v>
      </c>
      <c r="AM93" s="52" t="s">
        <v>1291</v>
      </c>
      <c r="AN93" s="52" t="s">
        <v>1292</v>
      </c>
      <c r="AO93" s="52" t="s">
        <v>1293</v>
      </c>
      <c r="AP93" s="52" t="s">
        <v>1294</v>
      </c>
      <c r="AQ93" s="52" t="s">
        <v>1295</v>
      </c>
      <c r="AR93" s="52" t="s">
        <v>2483</v>
      </c>
      <c r="AS93" s="52" t="s">
        <v>2575</v>
      </c>
      <c r="AT93" s="52" t="s">
        <v>2576</v>
      </c>
      <c r="AU93" s="52" t="s">
        <v>2577</v>
      </c>
      <c r="AV93" s="52" t="s">
        <v>1299</v>
      </c>
      <c r="AW93" s="52" t="s">
        <v>905</v>
      </c>
    </row>
    <row r="94" spans="1:49">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row>
    <row r="95" spans="1:49">
      <c r="A95" s="51" t="s">
        <v>1300</v>
      </c>
      <c r="B95" s="52" t="s">
        <v>1301</v>
      </c>
      <c r="C95" s="52" t="s">
        <v>1302</v>
      </c>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row>
    <row r="96" spans="1:49">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row>
    <row r="97" spans="1:47">
      <c r="A97" s="51" t="s">
        <v>1303</v>
      </c>
      <c r="B97" s="52" t="s">
        <v>1304</v>
      </c>
      <c r="C97" s="52" t="s">
        <v>1305</v>
      </c>
      <c r="D97" s="52" t="s">
        <v>1306</v>
      </c>
      <c r="E97" s="52" t="s">
        <v>1307</v>
      </c>
      <c r="F97" s="52" t="s">
        <v>1308</v>
      </c>
      <c r="G97" s="52" t="s">
        <v>1309</v>
      </c>
      <c r="H97" s="52" t="s">
        <v>905</v>
      </c>
      <c r="I97" s="52" t="s">
        <v>1250</v>
      </c>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row>
    <row r="98" spans="1:47">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row>
    <row r="99" spans="1:47">
      <c r="A99" s="51" t="s">
        <v>1310</v>
      </c>
      <c r="B99" s="52" t="s">
        <v>1311</v>
      </c>
      <c r="C99" s="52" t="s">
        <v>1312</v>
      </c>
      <c r="D99" s="52" t="s">
        <v>1250</v>
      </c>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row>
    <row r="100" spans="1:47">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row>
    <row r="101" spans="1:47">
      <c r="A101" s="51" t="s">
        <v>1313</v>
      </c>
      <c r="B101" s="52" t="s">
        <v>1311</v>
      </c>
      <c r="C101" s="52" t="s">
        <v>1312</v>
      </c>
      <c r="D101" s="52" t="s">
        <v>1250</v>
      </c>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row>
    <row r="102" spans="1:47">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row>
    <row r="103" spans="1:47">
      <c r="A103" s="51" t="s">
        <v>1314</v>
      </c>
      <c r="B103" s="52">
        <v>0</v>
      </c>
      <c r="C103" s="52">
        <v>1</v>
      </c>
      <c r="D103" s="52">
        <v>2</v>
      </c>
      <c r="E103" s="52">
        <v>3</v>
      </c>
      <c r="F103" s="52">
        <v>4</v>
      </c>
      <c r="G103" s="52" t="s">
        <v>1250</v>
      </c>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row>
    <row r="104" spans="1:47">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row>
    <row r="105" spans="1:47">
      <c r="A105" s="51" t="s">
        <v>1315</v>
      </c>
      <c r="B105" s="52" t="s">
        <v>1311</v>
      </c>
      <c r="C105" s="52" t="s">
        <v>1312</v>
      </c>
      <c r="D105" s="52" t="s">
        <v>1250</v>
      </c>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row>
    <row r="106" spans="1:47">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row>
    <row r="107" spans="1:47">
      <c r="A107" s="51" t="s">
        <v>1316</v>
      </c>
      <c r="B107" s="52" t="s">
        <v>907</v>
      </c>
      <c r="C107" s="52" t="s">
        <v>908</v>
      </c>
      <c r="D107" s="52" t="s">
        <v>909</v>
      </c>
      <c r="E107" s="52" t="s">
        <v>910</v>
      </c>
      <c r="F107" s="52" t="s">
        <v>911</v>
      </c>
      <c r="G107" s="52" t="s">
        <v>912</v>
      </c>
      <c r="H107" s="52" t="s">
        <v>913</v>
      </c>
      <c r="I107" s="52" t="s">
        <v>914</v>
      </c>
      <c r="J107" s="52" t="s">
        <v>915</v>
      </c>
      <c r="K107" s="52" t="s">
        <v>916</v>
      </c>
      <c r="L107" s="52" t="s">
        <v>917</v>
      </c>
      <c r="M107" s="52" t="s">
        <v>918</v>
      </c>
      <c r="N107" s="52" t="s">
        <v>919</v>
      </c>
      <c r="O107" s="52" t="s">
        <v>920</v>
      </c>
      <c r="P107" s="52" t="s">
        <v>921</v>
      </c>
      <c r="Q107" s="52" t="s">
        <v>922</v>
      </c>
      <c r="R107" s="52" t="s">
        <v>923</v>
      </c>
      <c r="S107" s="52" t="s">
        <v>924</v>
      </c>
      <c r="T107" s="52" t="s">
        <v>925</v>
      </c>
      <c r="U107" s="52" t="s">
        <v>926</v>
      </c>
      <c r="V107" s="52" t="s">
        <v>927</v>
      </c>
      <c r="W107" s="52" t="s">
        <v>928</v>
      </c>
      <c r="X107" s="52" t="s">
        <v>929</v>
      </c>
      <c r="Y107" s="52" t="s">
        <v>930</v>
      </c>
      <c r="Z107" s="52" t="s">
        <v>931</v>
      </c>
      <c r="AA107" s="52" t="s">
        <v>932</v>
      </c>
      <c r="AB107" s="52" t="s">
        <v>933</v>
      </c>
      <c r="AC107" s="52" t="s">
        <v>934</v>
      </c>
      <c r="AD107" s="52" t="s">
        <v>935</v>
      </c>
      <c r="AE107" s="52" t="s">
        <v>936</v>
      </c>
      <c r="AF107" s="52" t="s">
        <v>937</v>
      </c>
      <c r="AG107" s="52" t="s">
        <v>938</v>
      </c>
      <c r="AH107" s="53"/>
      <c r="AI107" s="51"/>
      <c r="AJ107" s="51"/>
      <c r="AK107" s="51"/>
      <c r="AL107" s="51"/>
      <c r="AM107" s="51"/>
      <c r="AN107" s="51"/>
      <c r="AO107" s="51"/>
      <c r="AP107" s="51"/>
      <c r="AQ107" s="51"/>
      <c r="AR107" s="51"/>
      <c r="AS107" s="51"/>
      <c r="AT107" s="51"/>
      <c r="AU107" s="51"/>
    </row>
    <row r="108" spans="1:47">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row>
    <row r="109" spans="1:47">
      <c r="A109" s="51" t="s">
        <v>1317</v>
      </c>
      <c r="B109" s="52" t="s">
        <v>1318</v>
      </c>
      <c r="C109" s="52" t="s">
        <v>1319</v>
      </c>
      <c r="D109" s="52" t="s">
        <v>1250</v>
      </c>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row>
    <row r="110" spans="1:47">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row>
    <row r="111" spans="1:47">
      <c r="A111" s="51" t="s">
        <v>1320</v>
      </c>
      <c r="B111" s="52" t="s">
        <v>1311</v>
      </c>
      <c r="C111" s="52" t="s">
        <v>1312</v>
      </c>
      <c r="D111" s="52" t="s">
        <v>1250</v>
      </c>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row>
    <row r="112" spans="1:47">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row>
    <row r="113" spans="1:49">
      <c r="A113" s="51" t="s">
        <v>2393</v>
      </c>
      <c r="B113" s="52" t="s">
        <v>1318</v>
      </c>
      <c r="C113" s="52" t="s">
        <v>1319</v>
      </c>
      <c r="D113" s="52" t="s">
        <v>1250</v>
      </c>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row>
    <row r="114" spans="1:49">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row>
    <row r="115" spans="1:49">
      <c r="A115" s="51" t="s">
        <v>1321</v>
      </c>
      <c r="B115" s="52" t="s">
        <v>1311</v>
      </c>
      <c r="C115" s="52" t="s">
        <v>1312</v>
      </c>
      <c r="D115" s="52" t="s">
        <v>1250</v>
      </c>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row>
    <row r="116" spans="1:49">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row>
    <row r="117" spans="1:49">
      <c r="A117" s="51" t="s">
        <v>1322</v>
      </c>
      <c r="B117" s="52" t="s">
        <v>1323</v>
      </c>
      <c r="C117" s="52" t="s">
        <v>1324</v>
      </c>
      <c r="D117" s="52" t="s">
        <v>1325</v>
      </c>
      <c r="E117" s="52" t="s">
        <v>1326</v>
      </c>
      <c r="F117" s="52" t="s">
        <v>1327</v>
      </c>
      <c r="G117" s="52" t="s">
        <v>1328</v>
      </c>
      <c r="H117" s="52" t="s">
        <v>1329</v>
      </c>
      <c r="I117" s="52" t="s">
        <v>1330</v>
      </c>
      <c r="J117" s="52" t="s">
        <v>1331</v>
      </c>
      <c r="K117" s="52" t="s">
        <v>1332</v>
      </c>
      <c r="L117" s="52" t="s">
        <v>1333</v>
      </c>
      <c r="M117" s="52" t="s">
        <v>1334</v>
      </c>
      <c r="N117" s="52" t="s">
        <v>1335</v>
      </c>
      <c r="O117" s="52" t="s">
        <v>1336</v>
      </c>
      <c r="P117" s="52" t="s">
        <v>1337</v>
      </c>
      <c r="Q117" s="52" t="s">
        <v>1338</v>
      </c>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row>
    <row r="118" spans="1:49">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row>
    <row r="119" spans="1:49">
      <c r="A119" s="51" t="s">
        <v>1339</v>
      </c>
      <c r="B119" s="52" t="s">
        <v>1255</v>
      </c>
      <c r="C119" s="52" t="s">
        <v>1256</v>
      </c>
      <c r="D119" s="52" t="s">
        <v>1257</v>
      </c>
      <c r="E119" s="52" t="s">
        <v>1258</v>
      </c>
      <c r="F119" s="52" t="s">
        <v>1259</v>
      </c>
      <c r="G119" s="52" t="s">
        <v>1260</v>
      </c>
      <c r="H119" s="52" t="s">
        <v>1261</v>
      </c>
      <c r="I119" s="52" t="s">
        <v>1262</v>
      </c>
      <c r="J119" s="52" t="s">
        <v>1263</v>
      </c>
      <c r="K119" s="52" t="s">
        <v>1264</v>
      </c>
      <c r="L119" s="52" t="s">
        <v>1265</v>
      </c>
      <c r="M119" s="52" t="s">
        <v>1266</v>
      </c>
      <c r="N119" s="52" t="s">
        <v>1267</v>
      </c>
      <c r="O119" s="52" t="s">
        <v>1268</v>
      </c>
      <c r="P119" s="52" t="s">
        <v>1269</v>
      </c>
      <c r="Q119" s="52" t="s">
        <v>1270</v>
      </c>
      <c r="R119" s="52" t="s">
        <v>1271</v>
      </c>
      <c r="S119" s="52" t="s">
        <v>1272</v>
      </c>
      <c r="T119" s="52" t="s">
        <v>1273</v>
      </c>
      <c r="U119" s="52" t="s">
        <v>1274</v>
      </c>
      <c r="V119" s="52" t="s">
        <v>1275</v>
      </c>
      <c r="W119" s="52" t="s">
        <v>1276</v>
      </c>
      <c r="X119" s="52" t="s">
        <v>1277</v>
      </c>
      <c r="Y119" s="52" t="s">
        <v>1278</v>
      </c>
      <c r="Z119" s="52" t="s">
        <v>1279</v>
      </c>
      <c r="AA119" s="52" t="s">
        <v>1280</v>
      </c>
      <c r="AB119" s="52" t="s">
        <v>1281</v>
      </c>
      <c r="AC119" s="52" t="s">
        <v>1282</v>
      </c>
      <c r="AD119" s="52" t="s">
        <v>1283</v>
      </c>
      <c r="AE119" s="52" t="s">
        <v>1284</v>
      </c>
      <c r="AF119" s="52" t="s">
        <v>1285</v>
      </c>
      <c r="AG119" s="52" t="s">
        <v>3684</v>
      </c>
      <c r="AH119" s="52" t="s">
        <v>1287</v>
      </c>
      <c r="AI119" s="52" t="s">
        <v>1288</v>
      </c>
      <c r="AJ119" s="52" t="s">
        <v>1289</v>
      </c>
      <c r="AK119" s="52" t="s">
        <v>1290</v>
      </c>
      <c r="AL119" s="52" t="s">
        <v>1291</v>
      </c>
      <c r="AM119" s="52" t="s">
        <v>1292</v>
      </c>
      <c r="AN119" s="52" t="s">
        <v>1293</v>
      </c>
      <c r="AO119" s="52" t="s">
        <v>1294</v>
      </c>
      <c r="AP119" s="52" t="s">
        <v>1295</v>
      </c>
      <c r="AQ119" s="52" t="s">
        <v>1296</v>
      </c>
      <c r="AR119" s="52" t="s">
        <v>1297</v>
      </c>
      <c r="AS119" s="52" t="s">
        <v>1298</v>
      </c>
      <c r="AT119" s="52" t="s">
        <v>1299</v>
      </c>
      <c r="AU119" s="52" t="s">
        <v>905</v>
      </c>
    </row>
    <row r="120" spans="1:49">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row>
    <row r="121" spans="1:49">
      <c r="A121" s="51" t="s">
        <v>1340</v>
      </c>
      <c r="B121" s="52" t="s">
        <v>1341</v>
      </c>
      <c r="C121" s="52" t="s">
        <v>1342</v>
      </c>
      <c r="D121" s="52" t="s">
        <v>1343</v>
      </c>
      <c r="E121" s="52" t="s">
        <v>1344</v>
      </c>
      <c r="F121" s="52" t="s">
        <v>1345</v>
      </c>
      <c r="G121" s="52" t="s">
        <v>1346</v>
      </c>
      <c r="H121" s="52" t="s">
        <v>1347</v>
      </c>
      <c r="I121" s="52" t="s">
        <v>1348</v>
      </c>
      <c r="J121" s="52" t="s">
        <v>1349</v>
      </c>
      <c r="K121" s="52" t="s">
        <v>1350</v>
      </c>
      <c r="L121" s="52" t="s">
        <v>1250</v>
      </c>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row>
    <row r="122" spans="1:49">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row>
    <row r="123" spans="1:49">
      <c r="A123" s="51" t="s">
        <v>3799</v>
      </c>
      <c r="B123" s="52" t="s">
        <v>1301</v>
      </c>
      <c r="C123" s="52" t="s">
        <v>1302</v>
      </c>
      <c r="D123" s="52" t="s">
        <v>1250</v>
      </c>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row>
    <row r="124" spans="1:49">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row>
    <row r="125" spans="1:49">
      <c r="A125" s="51" t="s">
        <v>3800</v>
      </c>
      <c r="B125" s="52" t="s">
        <v>2563</v>
      </c>
      <c r="C125" s="52" t="s">
        <v>1256</v>
      </c>
      <c r="D125" s="52" t="s">
        <v>1257</v>
      </c>
      <c r="E125" s="52" t="s">
        <v>1258</v>
      </c>
      <c r="F125" s="52" t="s">
        <v>1259</v>
      </c>
      <c r="G125" s="52" t="s">
        <v>1260</v>
      </c>
      <c r="H125" s="52" t="s">
        <v>1261</v>
      </c>
      <c r="I125" s="52" t="s">
        <v>1262</v>
      </c>
      <c r="J125" s="52" t="s">
        <v>1263</v>
      </c>
      <c r="K125" s="52" t="s">
        <v>1264</v>
      </c>
      <c r="L125" s="52" t="s">
        <v>1265</v>
      </c>
      <c r="M125" s="52" t="s">
        <v>1266</v>
      </c>
      <c r="N125" s="52" t="s">
        <v>2564</v>
      </c>
      <c r="O125" s="52" t="s">
        <v>1268</v>
      </c>
      <c r="P125" s="52" t="s">
        <v>1269</v>
      </c>
      <c r="Q125" s="52" t="s">
        <v>1270</v>
      </c>
      <c r="R125" s="52" t="s">
        <v>2565</v>
      </c>
      <c r="S125" s="52" t="s">
        <v>1271</v>
      </c>
      <c r="T125" s="52" t="s">
        <v>1272</v>
      </c>
      <c r="U125" s="52" t="s">
        <v>1273</v>
      </c>
      <c r="V125" s="52" t="s">
        <v>2566</v>
      </c>
      <c r="W125" s="52" t="s">
        <v>1274</v>
      </c>
      <c r="X125" s="52" t="s">
        <v>1275</v>
      </c>
      <c r="Y125" s="52" t="s">
        <v>1276</v>
      </c>
      <c r="Z125" s="52" t="s">
        <v>1277</v>
      </c>
      <c r="AA125" s="52" t="s">
        <v>1278</v>
      </c>
      <c r="AB125" s="52" t="s">
        <v>1279</v>
      </c>
      <c r="AC125" s="52" t="s">
        <v>1280</v>
      </c>
      <c r="AD125" s="52" t="s">
        <v>1281</v>
      </c>
      <c r="AE125" s="52" t="s">
        <v>1282</v>
      </c>
      <c r="AF125" s="52" t="s">
        <v>1283</v>
      </c>
      <c r="AG125" s="52" t="s">
        <v>1284</v>
      </c>
      <c r="AH125" s="52" t="s">
        <v>1285</v>
      </c>
      <c r="AI125" s="52" t="s">
        <v>1286</v>
      </c>
      <c r="AJ125" s="52" t="s">
        <v>1287</v>
      </c>
      <c r="AK125" s="52" t="s">
        <v>1288</v>
      </c>
      <c r="AL125" s="52" t="s">
        <v>1289</v>
      </c>
      <c r="AM125" s="52" t="s">
        <v>1291</v>
      </c>
      <c r="AN125" s="52" t="s">
        <v>1292</v>
      </c>
      <c r="AO125" s="52" t="s">
        <v>1293</v>
      </c>
      <c r="AP125" s="52" t="s">
        <v>1294</v>
      </c>
      <c r="AQ125" s="52" t="s">
        <v>1295</v>
      </c>
      <c r="AR125" s="52" t="s">
        <v>2483</v>
      </c>
      <c r="AS125" s="52" t="s">
        <v>2575</v>
      </c>
      <c r="AT125" s="52" t="s">
        <v>2576</v>
      </c>
      <c r="AU125" s="52" t="s">
        <v>2577</v>
      </c>
      <c r="AV125" s="52" t="s">
        <v>1299</v>
      </c>
      <c r="AW125" s="52" t="s">
        <v>905</v>
      </c>
    </row>
    <row r="126" spans="1:49">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row>
    <row r="127" spans="1:49">
      <c r="A127" s="51" t="s">
        <v>1353</v>
      </c>
      <c r="B127" s="52" t="s">
        <v>1354</v>
      </c>
      <c r="C127" s="52" t="s">
        <v>1355</v>
      </c>
      <c r="D127" s="52" t="s">
        <v>1356</v>
      </c>
      <c r="E127" s="52" t="s">
        <v>1357</v>
      </c>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row>
    <row r="128" spans="1:49">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row>
    <row r="129" spans="1:47">
      <c r="A129" s="51" t="s">
        <v>1358</v>
      </c>
      <c r="B129" s="52" t="s">
        <v>1359</v>
      </c>
      <c r="C129" s="52" t="s">
        <v>2790</v>
      </c>
      <c r="D129" s="52" t="s">
        <v>1361</v>
      </c>
      <c r="E129" s="52" t="s">
        <v>1362</v>
      </c>
      <c r="F129" s="52" t="s">
        <v>2791</v>
      </c>
      <c r="G129" s="52" t="s">
        <v>1364</v>
      </c>
      <c r="H129" s="52" t="s">
        <v>1365</v>
      </c>
      <c r="I129" s="52" t="s">
        <v>905</v>
      </c>
      <c r="J129" s="52" t="s">
        <v>1250</v>
      </c>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row>
    <row r="130" spans="1:47">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row>
    <row r="131" spans="1:47">
      <c r="A131" s="51" t="s">
        <v>1366</v>
      </c>
      <c r="B131" s="52" t="s">
        <v>1367</v>
      </c>
      <c r="C131" s="52" t="s">
        <v>1368</v>
      </c>
      <c r="D131" s="52" t="s">
        <v>905</v>
      </c>
      <c r="E131" s="52" t="s">
        <v>1250</v>
      </c>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row>
    <row r="132" spans="1:47">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row>
    <row r="133" spans="1:47">
      <c r="A133" s="51" t="s">
        <v>1369</v>
      </c>
      <c r="B133" s="52" t="s">
        <v>1354</v>
      </c>
      <c r="C133" s="52" t="s">
        <v>1355</v>
      </c>
      <c r="D133" s="52" t="s">
        <v>1356</v>
      </c>
      <c r="E133" s="52" t="s">
        <v>1357</v>
      </c>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row>
    <row r="134" spans="1:47">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row>
    <row r="135" spans="1:47">
      <c r="A135" s="51" t="s">
        <v>1370</v>
      </c>
      <c r="B135" s="52" t="s">
        <v>1354</v>
      </c>
      <c r="C135" s="52" t="s">
        <v>1355</v>
      </c>
      <c r="D135" s="52" t="s">
        <v>1356</v>
      </c>
      <c r="E135" s="52" t="s">
        <v>1357</v>
      </c>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row>
    <row r="136" spans="1:47">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row>
    <row r="137" spans="1:47">
      <c r="A137" s="51" t="s">
        <v>1371</v>
      </c>
      <c r="B137" s="52" t="s">
        <v>1372</v>
      </c>
      <c r="C137" s="52" t="s">
        <v>1373</v>
      </c>
      <c r="D137" s="52" t="s">
        <v>1374</v>
      </c>
      <c r="E137" s="52" t="s">
        <v>1375</v>
      </c>
      <c r="F137" s="52" t="s">
        <v>1376</v>
      </c>
      <c r="G137" s="52" t="s">
        <v>905</v>
      </c>
      <c r="H137" s="52" t="s">
        <v>1250</v>
      </c>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row>
    <row r="138" spans="1:47">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row>
    <row r="139" spans="1:47">
      <c r="A139" s="51" t="s">
        <v>1377</v>
      </c>
      <c r="B139" s="52" t="s">
        <v>1354</v>
      </c>
      <c r="C139" s="52" t="s">
        <v>1355</v>
      </c>
      <c r="D139" s="52" t="s">
        <v>1356</v>
      </c>
      <c r="E139" s="52" t="s">
        <v>1357</v>
      </c>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row>
    <row r="140" spans="1:47">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row>
    <row r="141" spans="1:47">
      <c r="A141" s="51" t="s">
        <v>1378</v>
      </c>
      <c r="B141" s="52" t="s">
        <v>1354</v>
      </c>
      <c r="C141" s="52" t="s">
        <v>1355</v>
      </c>
      <c r="D141" s="52" t="s">
        <v>1356</v>
      </c>
      <c r="E141" s="52" t="s">
        <v>1357</v>
      </c>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row>
    <row r="142" spans="1:47">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row>
    <row r="143" spans="1:47">
      <c r="A143" s="51" t="s">
        <v>1379</v>
      </c>
      <c r="B143" s="52" t="s">
        <v>1354</v>
      </c>
      <c r="C143" s="52" t="s">
        <v>1355</v>
      </c>
      <c r="D143" s="52" t="s">
        <v>1356</v>
      </c>
      <c r="E143" s="52" t="s">
        <v>1357</v>
      </c>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row>
    <row r="144" spans="1:47">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row>
    <row r="145" spans="1:47">
      <c r="A145" s="51" t="s">
        <v>1380</v>
      </c>
      <c r="B145" s="52" t="s">
        <v>1381</v>
      </c>
      <c r="C145" s="52" t="s">
        <v>1382</v>
      </c>
      <c r="D145" s="52" t="s">
        <v>905</v>
      </c>
      <c r="E145" s="52" t="s">
        <v>1250</v>
      </c>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row>
    <row r="146" spans="1:47">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row>
    <row r="147" spans="1:47">
      <c r="A147" s="51" t="s">
        <v>1383</v>
      </c>
      <c r="B147" s="52" t="s">
        <v>1311</v>
      </c>
      <c r="C147" s="52" t="s">
        <v>1312</v>
      </c>
      <c r="D147" s="52" t="s">
        <v>1250</v>
      </c>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row>
    <row r="148" spans="1:47">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row>
    <row r="149" spans="1:47">
      <c r="A149" s="51" t="s">
        <v>1384</v>
      </c>
      <c r="B149" s="52" t="s">
        <v>1354</v>
      </c>
      <c r="C149" s="52" t="s">
        <v>1385</v>
      </c>
      <c r="D149" s="52" t="s">
        <v>1386</v>
      </c>
      <c r="E149" s="52" t="s">
        <v>1387</v>
      </c>
      <c r="F149" s="52" t="s">
        <v>1356</v>
      </c>
      <c r="G149" s="52" t="s">
        <v>1357</v>
      </c>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row>
    <row r="150" spans="1:47">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row>
    <row r="151" spans="1:47">
      <c r="A151" s="51" t="s">
        <v>1388</v>
      </c>
      <c r="B151" s="52" t="s">
        <v>1354</v>
      </c>
      <c r="C151" s="52" t="s">
        <v>1389</v>
      </c>
      <c r="D151" s="52" t="s">
        <v>1390</v>
      </c>
      <c r="E151" s="52" t="s">
        <v>1356</v>
      </c>
      <c r="F151" s="52" t="s">
        <v>1357</v>
      </c>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row>
    <row r="152" spans="1:47">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row>
    <row r="153" spans="1:47">
      <c r="A153" s="51" t="s">
        <v>1391</v>
      </c>
      <c r="B153" s="52" t="s">
        <v>1354</v>
      </c>
      <c r="C153" s="52" t="s">
        <v>1390</v>
      </c>
      <c r="D153" s="52" t="s">
        <v>1356</v>
      </c>
      <c r="E153" s="52" t="s">
        <v>1357</v>
      </c>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row>
    <row r="154" spans="1:47">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row>
    <row r="155" spans="1:47">
      <c r="A155" s="51" t="s">
        <v>1392</v>
      </c>
      <c r="B155" s="52" t="s">
        <v>1354</v>
      </c>
      <c r="C155" s="52" t="s">
        <v>1390</v>
      </c>
      <c r="D155" s="52" t="s">
        <v>1356</v>
      </c>
      <c r="E155" s="52" t="s">
        <v>1357</v>
      </c>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row>
    <row r="156" spans="1:47">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row>
    <row r="157" spans="1:47">
      <c r="A157" s="51" t="s">
        <v>1393</v>
      </c>
      <c r="B157" s="52" t="s">
        <v>1354</v>
      </c>
      <c r="C157" s="52" t="s">
        <v>1390</v>
      </c>
      <c r="D157" s="52" t="s">
        <v>1356</v>
      </c>
      <c r="E157" s="52" t="s">
        <v>1357</v>
      </c>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row>
    <row r="158" spans="1:47">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row>
    <row r="159" spans="1:47">
      <c r="A159" s="51" t="s">
        <v>1394</v>
      </c>
      <c r="B159" s="52" t="s">
        <v>1354</v>
      </c>
      <c r="C159" s="52" t="s">
        <v>1390</v>
      </c>
      <c r="D159" s="52" t="s">
        <v>1356</v>
      </c>
      <c r="E159" s="52" t="s">
        <v>1357</v>
      </c>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row>
    <row r="160" spans="1:47">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row>
    <row r="161" spans="1:47">
      <c r="A161" s="51" t="s">
        <v>1395</v>
      </c>
      <c r="B161" s="52" t="s">
        <v>1354</v>
      </c>
      <c r="C161" s="52" t="s">
        <v>1390</v>
      </c>
      <c r="D161" s="52" t="s">
        <v>1356</v>
      </c>
      <c r="E161" s="52" t="s">
        <v>1357</v>
      </c>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row>
    <row r="162" spans="1:47">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row>
    <row r="163" spans="1:47">
      <c r="A163" s="51" t="s">
        <v>1396</v>
      </c>
      <c r="B163" s="52" t="s">
        <v>1397</v>
      </c>
      <c r="C163" s="52" t="s">
        <v>1398</v>
      </c>
      <c r="D163" s="52" t="s">
        <v>1399</v>
      </c>
      <c r="E163" s="52" t="s">
        <v>1400</v>
      </c>
      <c r="F163" s="52" t="s">
        <v>1401</v>
      </c>
      <c r="G163" s="52" t="s">
        <v>1402</v>
      </c>
      <c r="H163" s="52" t="s">
        <v>1250</v>
      </c>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row>
    <row r="164" spans="1:47">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row>
    <row r="165" spans="1:47">
      <c r="A165" s="51" t="s">
        <v>1403</v>
      </c>
      <c r="B165" s="52" t="s">
        <v>1404</v>
      </c>
      <c r="C165" s="52" t="s">
        <v>905</v>
      </c>
      <c r="D165" s="52" t="s">
        <v>1250</v>
      </c>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row>
    <row r="166" spans="1:47">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row>
    <row r="167" spans="1:47">
      <c r="A167" s="51" t="s">
        <v>1405</v>
      </c>
      <c r="B167" s="52" t="s">
        <v>1354</v>
      </c>
      <c r="C167" s="52" t="s">
        <v>1390</v>
      </c>
      <c r="D167" s="52" t="s">
        <v>1356</v>
      </c>
      <c r="E167" s="52" t="s">
        <v>1357</v>
      </c>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row>
    <row r="168" spans="1:47">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row>
    <row r="169" spans="1:47">
      <c r="A169" s="51" t="s">
        <v>1406</v>
      </c>
      <c r="B169" s="52" t="s">
        <v>1397</v>
      </c>
      <c r="C169" s="52" t="s">
        <v>1398</v>
      </c>
      <c r="D169" s="52" t="s">
        <v>1399</v>
      </c>
      <c r="E169" s="52" t="s">
        <v>1400</v>
      </c>
      <c r="F169" s="52" t="s">
        <v>1401</v>
      </c>
      <c r="G169" s="52" t="s">
        <v>1407</v>
      </c>
      <c r="H169" s="52" t="s">
        <v>1250</v>
      </c>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row>
    <row r="170" spans="1:47">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row>
    <row r="171" spans="1:47">
      <c r="A171" s="51" t="s">
        <v>1408</v>
      </c>
      <c r="B171" s="52" t="s">
        <v>1404</v>
      </c>
      <c r="C171" s="52" t="s">
        <v>905</v>
      </c>
      <c r="D171" s="52" t="s">
        <v>1250</v>
      </c>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row>
    <row r="172" spans="1:47">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row>
    <row r="173" spans="1:47">
      <c r="A173" s="51" t="s">
        <v>1409</v>
      </c>
      <c r="B173" s="52" t="s">
        <v>1354</v>
      </c>
      <c r="C173" s="52" t="s">
        <v>1385</v>
      </c>
      <c r="D173" s="52" t="s">
        <v>1386</v>
      </c>
      <c r="E173" s="52" t="s">
        <v>1387</v>
      </c>
      <c r="F173" s="52" t="s">
        <v>1356</v>
      </c>
      <c r="G173" s="52" t="s">
        <v>1357</v>
      </c>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row>
    <row r="174" spans="1:47">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row>
    <row r="175" spans="1:47">
      <c r="A175" s="51" t="s">
        <v>1410</v>
      </c>
      <c r="B175" s="52" t="s">
        <v>1354</v>
      </c>
      <c r="C175" s="52" t="s">
        <v>1355</v>
      </c>
      <c r="D175" s="52" t="s">
        <v>1356</v>
      </c>
      <c r="E175" s="52" t="s">
        <v>1357</v>
      </c>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row>
    <row r="176" spans="1:47">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row>
    <row r="177" spans="1:48">
      <c r="A177" s="51" t="s">
        <v>1378</v>
      </c>
      <c r="B177" s="52" t="s">
        <v>1354</v>
      </c>
      <c r="C177" s="52" t="s">
        <v>1355</v>
      </c>
      <c r="D177" s="52" t="s">
        <v>1356</v>
      </c>
      <c r="E177" s="52" t="s">
        <v>1357</v>
      </c>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row>
    <row r="178" spans="1:48">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row>
    <row r="179" spans="1:48">
      <c r="A179" s="51" t="s">
        <v>1411</v>
      </c>
      <c r="B179" s="52" t="s">
        <v>1354</v>
      </c>
      <c r="C179" s="52" t="s">
        <v>1355</v>
      </c>
      <c r="D179" s="52" t="s">
        <v>1356</v>
      </c>
      <c r="E179" s="52" t="s">
        <v>1357</v>
      </c>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row>
    <row r="180" spans="1:48">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row>
    <row r="181" spans="1:48">
      <c r="A181" s="51" t="s">
        <v>1412</v>
      </c>
      <c r="B181" s="52" t="s">
        <v>1354</v>
      </c>
      <c r="C181" s="52" t="s">
        <v>1355</v>
      </c>
      <c r="D181" s="52" t="s">
        <v>1356</v>
      </c>
      <c r="E181" s="52" t="s">
        <v>1357</v>
      </c>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row>
    <row r="182" spans="1:48">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row>
    <row r="183" spans="1:48">
      <c r="A183" s="51" t="s">
        <v>1413</v>
      </c>
      <c r="B183" s="52" t="s">
        <v>1414</v>
      </c>
      <c r="C183" s="52" t="s">
        <v>1415</v>
      </c>
      <c r="D183" s="52" t="s">
        <v>1416</v>
      </c>
      <c r="E183" s="52" t="s">
        <v>1357</v>
      </c>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row>
    <row r="184" spans="1:48">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row>
    <row r="185" spans="1:48">
      <c r="A185" s="51" t="s">
        <v>1378</v>
      </c>
      <c r="B185" s="52" t="s">
        <v>1354</v>
      </c>
      <c r="C185" s="52" t="s">
        <v>1355</v>
      </c>
      <c r="D185" s="52" t="s">
        <v>1356</v>
      </c>
      <c r="E185" s="52" t="s">
        <v>1357</v>
      </c>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row>
    <row r="186" spans="1:48">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row>
    <row r="187" spans="1:48">
      <c r="A187" s="51" t="s">
        <v>1417</v>
      </c>
      <c r="B187" s="52" t="s">
        <v>2795</v>
      </c>
      <c r="C187" s="52" t="s">
        <v>2796</v>
      </c>
      <c r="D187" s="52" t="s">
        <v>2797</v>
      </c>
      <c r="E187" s="52" t="s">
        <v>2798</v>
      </c>
      <c r="F187" s="52" t="s">
        <v>2799</v>
      </c>
      <c r="G187" s="51" t="s">
        <v>1250</v>
      </c>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row>
    <row r="188" spans="1:48">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row>
    <row r="189" spans="1:48">
      <c r="A189" s="51" t="s">
        <v>1423</v>
      </c>
      <c r="B189" s="52" t="s">
        <v>1424</v>
      </c>
      <c r="C189" s="52" t="s">
        <v>1425</v>
      </c>
      <c r="D189" s="52" t="s">
        <v>1426</v>
      </c>
      <c r="E189" s="52" t="s">
        <v>2578</v>
      </c>
      <c r="F189" s="52" t="s">
        <v>905</v>
      </c>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row>
    <row r="190" spans="1:48">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row>
    <row r="191" spans="1:48">
      <c r="A191" s="51" t="s">
        <v>1427</v>
      </c>
      <c r="B191" s="52">
        <f>'1.担当医師情報'!C4</f>
        <v>0</v>
      </c>
      <c r="C191" s="171"/>
      <c r="D191" s="52"/>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row>
    <row r="192" spans="1:48">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row>
    <row r="193" spans="1:47">
      <c r="A193" s="51" t="s">
        <v>2806</v>
      </c>
      <c r="B193" s="52" t="s">
        <v>2803</v>
      </c>
      <c r="C193" s="52" t="s">
        <v>2804</v>
      </c>
      <c r="D193" s="52" t="s">
        <v>2805</v>
      </c>
      <c r="E193" s="52" t="s">
        <v>2807</v>
      </c>
      <c r="F193" s="52" t="s">
        <v>2808</v>
      </c>
      <c r="G193" s="52" t="s">
        <v>2809</v>
      </c>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row>
    <row r="194" spans="1:47">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row>
    <row r="195" spans="1:47">
      <c r="A195" s="51" t="s">
        <v>2463</v>
      </c>
      <c r="B195" s="52" t="s">
        <v>1435</v>
      </c>
      <c r="C195" s="52" t="s">
        <v>1434</v>
      </c>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row>
    <row r="196" spans="1:47">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row>
    <row r="197" spans="1:47">
      <c r="A197" s="51" t="s">
        <v>1436</v>
      </c>
      <c r="B197" s="52" t="s">
        <v>1437</v>
      </c>
      <c r="C197" s="52" t="s">
        <v>1438</v>
      </c>
      <c r="D197" s="52" t="s">
        <v>1439</v>
      </c>
      <c r="E197" s="52" t="s">
        <v>1440</v>
      </c>
      <c r="F197" s="52" t="s">
        <v>1441</v>
      </c>
      <c r="G197" s="52" t="s">
        <v>1250</v>
      </c>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row>
    <row r="198" spans="1:47">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row>
    <row r="199" spans="1:47">
      <c r="A199" s="51" t="s">
        <v>1442</v>
      </c>
      <c r="B199" s="52" t="s">
        <v>1443</v>
      </c>
      <c r="C199" s="52" t="s">
        <v>1444</v>
      </c>
      <c r="D199" s="52" t="s">
        <v>1445</v>
      </c>
      <c r="E199" s="52" t="s">
        <v>1446</v>
      </c>
      <c r="F199" s="52" t="s">
        <v>1447</v>
      </c>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row>
    <row r="200" spans="1:47">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row>
    <row r="201" spans="1:47">
      <c r="A201" s="51" t="s">
        <v>1448</v>
      </c>
      <c r="B201" s="52" t="s">
        <v>1449</v>
      </c>
      <c r="C201" s="52" t="s">
        <v>1450</v>
      </c>
      <c r="D201" s="51" t="s">
        <v>1250</v>
      </c>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row>
    <row r="202" spans="1:47">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row>
    <row r="203" spans="1:47">
      <c r="A203" s="51" t="s">
        <v>2464</v>
      </c>
      <c r="B203" s="52" t="s">
        <v>1452</v>
      </c>
      <c r="C203" s="52" t="s">
        <v>1453</v>
      </c>
      <c r="D203" s="52" t="s">
        <v>1454</v>
      </c>
      <c r="E203" s="52" t="s">
        <v>1455</v>
      </c>
      <c r="F203" s="52" t="s">
        <v>1456</v>
      </c>
      <c r="G203" s="52" t="s">
        <v>1457</v>
      </c>
      <c r="H203" s="52" t="s">
        <v>1458</v>
      </c>
      <c r="I203" s="52" t="s">
        <v>1459</v>
      </c>
      <c r="J203" s="52" t="s">
        <v>1460</v>
      </c>
      <c r="K203" s="52" t="s">
        <v>1461</v>
      </c>
      <c r="L203" s="52" t="s">
        <v>1462</v>
      </c>
      <c r="M203" s="52" t="s">
        <v>1463</v>
      </c>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row>
    <row r="204" spans="1:47">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row>
    <row r="205" spans="1:47">
      <c r="A205" s="51" t="s">
        <v>2465</v>
      </c>
      <c r="B205" s="54" t="s">
        <v>1464</v>
      </c>
      <c r="C205" s="54" t="s">
        <v>1465</v>
      </c>
      <c r="D205" s="54" t="s">
        <v>3845</v>
      </c>
      <c r="E205" s="54" t="s">
        <v>1467</v>
      </c>
      <c r="F205" s="54" t="s">
        <v>1468</v>
      </c>
      <c r="G205" s="54" t="s">
        <v>1469</v>
      </c>
      <c r="H205" s="54" t="s">
        <v>1470</v>
      </c>
      <c r="I205" s="54" t="s">
        <v>2580</v>
      </c>
      <c r="J205" s="54" t="s">
        <v>1472</v>
      </c>
      <c r="K205" s="54" t="s">
        <v>1473</v>
      </c>
      <c r="L205" s="54" t="s">
        <v>1474</v>
      </c>
      <c r="M205" s="54" t="s">
        <v>3846</v>
      </c>
      <c r="N205" s="54" t="s">
        <v>1476</v>
      </c>
      <c r="O205" s="54" t="s">
        <v>1477</v>
      </c>
      <c r="P205" s="54" t="s">
        <v>1478</v>
      </c>
      <c r="Q205" s="54" t="s">
        <v>3850</v>
      </c>
      <c r="R205" s="54" t="s">
        <v>1480</v>
      </c>
      <c r="S205" s="54" t="s">
        <v>3849</v>
      </c>
      <c r="T205" s="54" t="s">
        <v>1482</v>
      </c>
      <c r="U205" s="54" t="s">
        <v>2579</v>
      </c>
      <c r="V205" s="54" t="s">
        <v>1484</v>
      </c>
      <c r="W205" s="54" t="s">
        <v>1485</v>
      </c>
      <c r="X205" s="54" t="s">
        <v>1486</v>
      </c>
      <c r="Y205" s="54" t="s">
        <v>1487</v>
      </c>
      <c r="Z205" s="54" t="s">
        <v>1488</v>
      </c>
      <c r="AA205" s="54" t="s">
        <v>1489</v>
      </c>
      <c r="AB205" s="51"/>
      <c r="AC205" s="51"/>
      <c r="AD205" s="51"/>
      <c r="AE205" s="51"/>
      <c r="AF205" s="51"/>
      <c r="AG205" s="51"/>
      <c r="AH205" s="51"/>
      <c r="AI205" s="51"/>
      <c r="AJ205" s="51"/>
      <c r="AK205" s="51"/>
      <c r="AL205" s="51"/>
      <c r="AM205" s="51"/>
      <c r="AN205" s="51"/>
      <c r="AO205" s="51"/>
      <c r="AP205" s="51"/>
      <c r="AQ205" s="51"/>
      <c r="AR205" s="51"/>
      <c r="AS205" s="51"/>
      <c r="AT205" s="51"/>
      <c r="AU205" s="51"/>
    </row>
    <row r="206" spans="1:47">
      <c r="A206" s="51"/>
      <c r="B206" s="55" t="s">
        <v>1452</v>
      </c>
      <c r="C206" s="55" t="s">
        <v>2586</v>
      </c>
      <c r="D206" s="56" t="s">
        <v>2589</v>
      </c>
      <c r="E206" s="55" t="s">
        <v>1492</v>
      </c>
      <c r="F206" s="55" t="s">
        <v>1493</v>
      </c>
      <c r="G206" s="55" t="s">
        <v>1494</v>
      </c>
      <c r="H206" s="55" t="s">
        <v>1495</v>
      </c>
      <c r="I206" s="55" t="s">
        <v>1496</v>
      </c>
      <c r="J206" s="55" t="s">
        <v>1497</v>
      </c>
      <c r="K206" s="55" t="s">
        <v>1498</v>
      </c>
      <c r="L206" s="55" t="s">
        <v>1499</v>
      </c>
      <c r="M206" s="55" t="s">
        <v>1500</v>
      </c>
      <c r="N206" s="55" t="s">
        <v>1501</v>
      </c>
      <c r="O206" s="55" t="s">
        <v>1502</v>
      </c>
      <c r="P206" s="55" t="s">
        <v>1503</v>
      </c>
      <c r="Q206" s="55" t="s">
        <v>3848</v>
      </c>
      <c r="R206" s="55" t="s">
        <v>1505</v>
      </c>
      <c r="S206" s="55" t="s">
        <v>2581</v>
      </c>
      <c r="T206" s="55" t="s">
        <v>1507</v>
      </c>
      <c r="U206" s="55" t="s">
        <v>1508</v>
      </c>
      <c r="V206" s="55" t="s">
        <v>1509</v>
      </c>
      <c r="W206" s="55" t="s">
        <v>1510</v>
      </c>
      <c r="X206" s="55" t="s">
        <v>1511</v>
      </c>
      <c r="Y206" s="56" t="s">
        <v>2611</v>
      </c>
      <c r="Z206" s="56" t="s">
        <v>2612</v>
      </c>
      <c r="AA206" s="55" t="s">
        <v>1514</v>
      </c>
      <c r="AB206" s="51"/>
      <c r="AC206" s="51"/>
      <c r="AD206" s="51"/>
      <c r="AE206" s="51"/>
      <c r="AF206" s="51"/>
      <c r="AG206" s="51"/>
      <c r="AH206" s="51"/>
      <c r="AI206" s="51"/>
      <c r="AJ206" s="51"/>
      <c r="AK206" s="51"/>
      <c r="AL206" s="51"/>
      <c r="AM206" s="51"/>
      <c r="AN206" s="51"/>
      <c r="AO206" s="51"/>
      <c r="AP206" s="51"/>
      <c r="AQ206" s="51"/>
      <c r="AR206" s="51"/>
      <c r="AS206" s="51"/>
      <c r="AT206" s="51"/>
      <c r="AU206" s="51"/>
    </row>
    <row r="207" spans="1:47">
      <c r="A207" s="51"/>
      <c r="B207" s="55" t="s">
        <v>1453</v>
      </c>
      <c r="C207" s="55" t="s">
        <v>2587</v>
      </c>
      <c r="D207" s="57"/>
      <c r="E207" s="55" t="s">
        <v>1516</v>
      </c>
      <c r="F207" s="55" t="s">
        <v>1517</v>
      </c>
      <c r="G207" s="55" t="s">
        <v>1518</v>
      </c>
      <c r="H207" s="55" t="s">
        <v>1519</v>
      </c>
      <c r="I207" s="55" t="s">
        <v>1520</v>
      </c>
      <c r="J207" s="55" t="s">
        <v>1521</v>
      </c>
      <c r="K207" s="55" t="s">
        <v>1522</v>
      </c>
      <c r="L207" s="55" t="s">
        <v>1523</v>
      </c>
      <c r="M207" s="55" t="s">
        <v>1524</v>
      </c>
      <c r="N207" s="55" t="s">
        <v>1525</v>
      </c>
      <c r="O207" s="55" t="s">
        <v>1526</v>
      </c>
      <c r="P207" s="55" t="s">
        <v>1527</v>
      </c>
      <c r="Q207" s="55" t="s">
        <v>1528</v>
      </c>
      <c r="R207" s="55" t="s">
        <v>1529</v>
      </c>
      <c r="S207" s="55" t="s">
        <v>1530</v>
      </c>
      <c r="T207" s="55" t="s">
        <v>1531</v>
      </c>
      <c r="U207" s="55" t="s">
        <v>1532</v>
      </c>
      <c r="V207" s="55" t="s">
        <v>1533</v>
      </c>
      <c r="W207" s="55" t="s">
        <v>1534</v>
      </c>
      <c r="X207" s="55" t="s">
        <v>1535</v>
      </c>
      <c r="Y207" s="57"/>
      <c r="Z207" s="57"/>
      <c r="AA207" s="55" t="s">
        <v>1536</v>
      </c>
      <c r="AB207" s="51"/>
      <c r="AC207" s="51"/>
      <c r="AD207" s="51"/>
      <c r="AE207" s="51"/>
      <c r="AF207" s="51"/>
      <c r="AG207" s="51"/>
      <c r="AH207" s="51"/>
      <c r="AI207" s="51"/>
      <c r="AJ207" s="51"/>
      <c r="AK207" s="51"/>
      <c r="AL207" s="51"/>
      <c r="AM207" s="51"/>
      <c r="AN207" s="51"/>
      <c r="AO207" s="51"/>
      <c r="AP207" s="51"/>
      <c r="AQ207" s="51"/>
      <c r="AR207" s="51"/>
      <c r="AS207" s="51"/>
      <c r="AT207" s="51"/>
      <c r="AU207" s="51"/>
    </row>
    <row r="208" spans="1:47">
      <c r="A208" s="51"/>
      <c r="B208" s="55" t="s">
        <v>1454</v>
      </c>
      <c r="C208" s="55" t="s">
        <v>2588</v>
      </c>
      <c r="D208" s="57"/>
      <c r="E208" s="55" t="s">
        <v>1538</v>
      </c>
      <c r="F208" s="55" t="s">
        <v>1539</v>
      </c>
      <c r="G208" s="55" t="s">
        <v>1540</v>
      </c>
      <c r="H208" s="55" t="s">
        <v>1541</v>
      </c>
      <c r="I208" s="55" t="s">
        <v>1542</v>
      </c>
      <c r="J208" s="55" t="s">
        <v>1543</v>
      </c>
      <c r="K208" s="55" t="s">
        <v>1544</v>
      </c>
      <c r="L208" s="55" t="s">
        <v>1545</v>
      </c>
      <c r="M208" s="55" t="s">
        <v>1546</v>
      </c>
      <c r="N208" s="55" t="s">
        <v>1547</v>
      </c>
      <c r="O208" s="55" t="s">
        <v>1548</v>
      </c>
      <c r="P208" s="55" t="s">
        <v>1549</v>
      </c>
      <c r="Q208" s="55" t="s">
        <v>1550</v>
      </c>
      <c r="R208" s="55" t="s">
        <v>1551</v>
      </c>
      <c r="S208" s="55" t="s">
        <v>1552</v>
      </c>
      <c r="T208" s="55" t="s">
        <v>1553</v>
      </c>
      <c r="U208" s="55" t="s">
        <v>1554</v>
      </c>
      <c r="V208" s="55" t="s">
        <v>1555</v>
      </c>
      <c r="W208" s="55" t="s">
        <v>1556</v>
      </c>
      <c r="X208" s="55" t="s">
        <v>1557</v>
      </c>
      <c r="Y208" s="57"/>
      <c r="Z208" s="57"/>
      <c r="AA208" s="55" t="s">
        <v>1558</v>
      </c>
      <c r="AB208" s="51"/>
      <c r="AC208" s="51"/>
      <c r="AD208" s="51"/>
      <c r="AE208" s="51"/>
      <c r="AF208" s="51"/>
      <c r="AG208" s="51"/>
      <c r="AH208" s="51"/>
      <c r="AI208" s="51"/>
      <c r="AJ208" s="51"/>
      <c r="AK208" s="51"/>
      <c r="AL208" s="51"/>
      <c r="AM208" s="51"/>
      <c r="AN208" s="51"/>
      <c r="AO208" s="51"/>
      <c r="AP208" s="51"/>
      <c r="AQ208" s="51"/>
      <c r="AR208" s="51"/>
      <c r="AS208" s="51"/>
      <c r="AT208" s="51"/>
      <c r="AU208" s="51"/>
    </row>
    <row r="209" spans="1:47">
      <c r="A209" s="51"/>
      <c r="B209" s="55" t="s">
        <v>1455</v>
      </c>
      <c r="C209" s="55" t="s">
        <v>1559</v>
      </c>
      <c r="D209" s="57"/>
      <c r="E209" s="55" t="s">
        <v>1560</v>
      </c>
      <c r="F209" s="55" t="s">
        <v>1561</v>
      </c>
      <c r="G209" s="55" t="s">
        <v>1562</v>
      </c>
      <c r="H209" s="55" t="s">
        <v>1563</v>
      </c>
      <c r="I209" s="55" t="s">
        <v>1564</v>
      </c>
      <c r="J209" s="55" t="s">
        <v>1565</v>
      </c>
      <c r="K209" s="55" t="s">
        <v>1566</v>
      </c>
      <c r="L209" s="55" t="s">
        <v>1567</v>
      </c>
      <c r="M209" s="55" t="s">
        <v>1568</v>
      </c>
      <c r="N209" s="55" t="s">
        <v>1569</v>
      </c>
      <c r="O209" s="55" t="s">
        <v>1570</v>
      </c>
      <c r="P209" s="55" t="s">
        <v>1571</v>
      </c>
      <c r="Q209" s="55" t="s">
        <v>1572</v>
      </c>
      <c r="R209" s="55" t="s">
        <v>1573</v>
      </c>
      <c r="S209" s="56" t="s">
        <v>2605</v>
      </c>
      <c r="T209" s="55" t="s">
        <v>1575</v>
      </c>
      <c r="U209" s="55" t="s">
        <v>1576</v>
      </c>
      <c r="V209" s="55" t="s">
        <v>1577</v>
      </c>
      <c r="W209" s="55" t="s">
        <v>1578</v>
      </c>
      <c r="X209" s="55" t="s">
        <v>1579</v>
      </c>
      <c r="Y209" s="57"/>
      <c r="Z209" s="57"/>
      <c r="AA209" s="55" t="s">
        <v>1580</v>
      </c>
      <c r="AB209" s="51"/>
      <c r="AC209" s="51"/>
      <c r="AD209" s="51"/>
      <c r="AE209" s="51"/>
      <c r="AF209" s="51"/>
      <c r="AG209" s="51"/>
      <c r="AH209" s="51"/>
      <c r="AI209" s="51"/>
      <c r="AJ209" s="51"/>
      <c r="AK209" s="51"/>
      <c r="AL209" s="51"/>
      <c r="AM209" s="51"/>
      <c r="AN209" s="51"/>
      <c r="AO209" s="51"/>
      <c r="AP209" s="51"/>
      <c r="AQ209" s="51"/>
      <c r="AR209" s="51"/>
      <c r="AS209" s="51"/>
      <c r="AT209" s="51"/>
      <c r="AU209" s="51"/>
    </row>
    <row r="210" spans="1:47">
      <c r="A210" s="51"/>
      <c r="B210" s="55" t="s">
        <v>2583</v>
      </c>
      <c r="C210" s="55" t="s">
        <v>1581</v>
      </c>
      <c r="D210" s="57"/>
      <c r="E210" s="55" t="s">
        <v>1582</v>
      </c>
      <c r="F210" s="55" t="s">
        <v>1583</v>
      </c>
      <c r="G210" s="55" t="s">
        <v>1584</v>
      </c>
      <c r="H210" s="55" t="s">
        <v>1585</v>
      </c>
      <c r="I210" s="55" t="s">
        <v>1586</v>
      </c>
      <c r="J210" s="55" t="s">
        <v>1587</v>
      </c>
      <c r="K210" s="55" t="s">
        <v>1588</v>
      </c>
      <c r="L210" s="55" t="s">
        <v>1589</v>
      </c>
      <c r="M210" s="55" t="s">
        <v>1590</v>
      </c>
      <c r="N210" s="55" t="s">
        <v>1591</v>
      </c>
      <c r="O210" s="55" t="s">
        <v>1592</v>
      </c>
      <c r="P210" s="55" t="s">
        <v>1593</v>
      </c>
      <c r="Q210" s="55" t="s">
        <v>1594</v>
      </c>
      <c r="R210" s="55" t="s">
        <v>1595</v>
      </c>
      <c r="S210" s="57"/>
      <c r="T210" s="55" t="s">
        <v>1596</v>
      </c>
      <c r="U210" s="55" t="s">
        <v>1597</v>
      </c>
      <c r="V210" s="55" t="s">
        <v>1598</v>
      </c>
      <c r="W210" s="55" t="s">
        <v>1599</v>
      </c>
      <c r="X210" s="55" t="s">
        <v>1600</v>
      </c>
      <c r="Y210" s="57"/>
      <c r="Z210" s="57"/>
      <c r="AA210" s="55" t="s">
        <v>1601</v>
      </c>
      <c r="AB210" s="51"/>
      <c r="AC210" s="51"/>
      <c r="AD210" s="51"/>
      <c r="AE210" s="51"/>
      <c r="AF210" s="51"/>
      <c r="AG210" s="51"/>
      <c r="AH210" s="51"/>
      <c r="AI210" s="51"/>
      <c r="AJ210" s="51"/>
      <c r="AK210" s="51"/>
      <c r="AL210" s="51"/>
      <c r="AM210" s="51"/>
      <c r="AN210" s="51"/>
      <c r="AO210" s="51"/>
      <c r="AP210" s="51"/>
      <c r="AQ210" s="51"/>
      <c r="AR210" s="51"/>
      <c r="AS210" s="51"/>
      <c r="AT210" s="51"/>
      <c r="AU210" s="51"/>
    </row>
    <row r="211" spans="1:47">
      <c r="A211" s="51"/>
      <c r="B211" s="55" t="s">
        <v>1457</v>
      </c>
      <c r="C211" s="55" t="s">
        <v>1602</v>
      </c>
      <c r="D211" s="57"/>
      <c r="E211" s="55" t="s">
        <v>1603</v>
      </c>
      <c r="F211" s="55" t="s">
        <v>1604</v>
      </c>
      <c r="G211" s="55" t="s">
        <v>1605</v>
      </c>
      <c r="H211" s="55" t="s">
        <v>1606</v>
      </c>
      <c r="I211" s="55" t="s">
        <v>1607</v>
      </c>
      <c r="J211" s="55" t="s">
        <v>1608</v>
      </c>
      <c r="K211" s="56" t="s">
        <v>2596</v>
      </c>
      <c r="L211" s="55" t="s">
        <v>1610</v>
      </c>
      <c r="M211" s="55" t="s">
        <v>1611</v>
      </c>
      <c r="N211" s="55" t="s">
        <v>1612</v>
      </c>
      <c r="O211" s="55" t="s">
        <v>1613</v>
      </c>
      <c r="P211" s="55" t="s">
        <v>1614</v>
      </c>
      <c r="Q211" s="55" t="s">
        <v>1615</v>
      </c>
      <c r="R211" s="55" t="s">
        <v>1616</v>
      </c>
      <c r="S211" s="57"/>
      <c r="T211" s="55" t="s">
        <v>1617</v>
      </c>
      <c r="U211" s="55" t="s">
        <v>1618</v>
      </c>
      <c r="V211" s="55" t="s">
        <v>1619</v>
      </c>
      <c r="W211" s="55" t="s">
        <v>1620</v>
      </c>
      <c r="X211" s="55" t="s">
        <v>1621</v>
      </c>
      <c r="Y211" s="57"/>
      <c r="Z211" s="57"/>
      <c r="AA211" s="55" t="s">
        <v>1622</v>
      </c>
      <c r="AB211" s="51"/>
      <c r="AC211" s="51"/>
      <c r="AD211" s="51"/>
      <c r="AE211" s="51"/>
      <c r="AF211" s="51"/>
      <c r="AG211" s="51"/>
      <c r="AH211" s="51"/>
      <c r="AI211" s="51"/>
      <c r="AJ211" s="51"/>
      <c r="AK211" s="51"/>
      <c r="AL211" s="51"/>
      <c r="AM211" s="51"/>
      <c r="AN211" s="51"/>
      <c r="AO211" s="51"/>
      <c r="AP211" s="51"/>
      <c r="AQ211" s="51"/>
      <c r="AR211" s="51"/>
      <c r="AS211" s="51"/>
      <c r="AT211" s="51"/>
      <c r="AU211" s="51"/>
    </row>
    <row r="212" spans="1:47">
      <c r="A212" s="51"/>
      <c r="B212" s="55" t="s">
        <v>1458</v>
      </c>
      <c r="C212" s="55" t="s">
        <v>1623</v>
      </c>
      <c r="D212" s="57"/>
      <c r="E212" s="55" t="s">
        <v>1624</v>
      </c>
      <c r="F212" s="55" t="s">
        <v>1625</v>
      </c>
      <c r="G212" s="55" t="s">
        <v>1626</v>
      </c>
      <c r="H212" s="55" t="s">
        <v>1627</v>
      </c>
      <c r="I212" s="55" t="s">
        <v>1628</v>
      </c>
      <c r="J212" s="55" t="s">
        <v>1629</v>
      </c>
      <c r="K212" s="57"/>
      <c r="L212" s="55" t="s">
        <v>1630</v>
      </c>
      <c r="M212" s="55" t="s">
        <v>1631</v>
      </c>
      <c r="N212" s="55" t="s">
        <v>1632</v>
      </c>
      <c r="O212" s="55" t="s">
        <v>1633</v>
      </c>
      <c r="P212" s="55" t="s">
        <v>1634</v>
      </c>
      <c r="Q212" s="56" t="s">
        <v>2602</v>
      </c>
      <c r="R212" s="55" t="s">
        <v>1636</v>
      </c>
      <c r="S212" s="57"/>
      <c r="T212" s="55" t="s">
        <v>1637</v>
      </c>
      <c r="U212" s="55" t="s">
        <v>1638</v>
      </c>
      <c r="V212" s="55" t="s">
        <v>1639</v>
      </c>
      <c r="W212" s="55" t="s">
        <v>1640</v>
      </c>
      <c r="X212" s="55" t="s">
        <v>1641</v>
      </c>
      <c r="Y212" s="57"/>
      <c r="Z212" s="57"/>
      <c r="AA212" s="55" t="s">
        <v>1642</v>
      </c>
      <c r="AB212" s="51"/>
      <c r="AC212" s="51"/>
      <c r="AD212" s="51"/>
      <c r="AE212" s="51"/>
      <c r="AF212" s="51"/>
      <c r="AG212" s="51"/>
      <c r="AH212" s="51"/>
      <c r="AI212" s="51"/>
      <c r="AJ212" s="51"/>
      <c r="AK212" s="51"/>
      <c r="AL212" s="51"/>
      <c r="AM212" s="51"/>
      <c r="AN212" s="51"/>
      <c r="AO212" s="51"/>
      <c r="AP212" s="51"/>
      <c r="AQ212" s="51"/>
      <c r="AR212" s="51"/>
      <c r="AS212" s="51"/>
      <c r="AT212" s="51"/>
      <c r="AU212" s="51"/>
    </row>
    <row r="213" spans="1:47">
      <c r="A213" s="51"/>
      <c r="B213" s="55" t="s">
        <v>1459</v>
      </c>
      <c r="C213" s="55" t="s">
        <v>1643</v>
      </c>
      <c r="D213" s="57"/>
      <c r="E213" s="56" t="s">
        <v>2590</v>
      </c>
      <c r="F213" s="55" t="s">
        <v>1645</v>
      </c>
      <c r="G213" s="55" t="s">
        <v>1646</v>
      </c>
      <c r="H213" s="55" t="s">
        <v>1647</v>
      </c>
      <c r="I213" s="55" t="s">
        <v>1648</v>
      </c>
      <c r="J213" s="55" t="s">
        <v>1649</v>
      </c>
      <c r="K213" s="57"/>
      <c r="L213" s="55" t="s">
        <v>1650</v>
      </c>
      <c r="M213" s="55" t="s">
        <v>1651</v>
      </c>
      <c r="N213" s="55" t="s">
        <v>1652</v>
      </c>
      <c r="O213" s="55" t="s">
        <v>1653</v>
      </c>
      <c r="P213" s="55" t="s">
        <v>1654</v>
      </c>
      <c r="Q213" s="57"/>
      <c r="R213" s="55" t="s">
        <v>1655</v>
      </c>
      <c r="S213" s="57"/>
      <c r="T213" s="55" t="s">
        <v>1656</v>
      </c>
      <c r="U213" s="55" t="s">
        <v>1657</v>
      </c>
      <c r="V213" s="55" t="s">
        <v>1658</v>
      </c>
      <c r="W213" s="55" t="s">
        <v>1659</v>
      </c>
      <c r="X213" s="55" t="s">
        <v>1660</v>
      </c>
      <c r="Y213" s="57"/>
      <c r="Z213" s="57"/>
      <c r="AA213" s="55" t="s">
        <v>1661</v>
      </c>
      <c r="AB213" s="51"/>
      <c r="AC213" s="51"/>
      <c r="AD213" s="51"/>
      <c r="AE213" s="51"/>
      <c r="AF213" s="51"/>
      <c r="AG213" s="51"/>
      <c r="AH213" s="51"/>
      <c r="AI213" s="51"/>
      <c r="AJ213" s="51"/>
      <c r="AK213" s="51"/>
      <c r="AL213" s="51"/>
      <c r="AM213" s="51"/>
      <c r="AN213" s="51"/>
      <c r="AO213" s="51"/>
      <c r="AP213" s="51"/>
      <c r="AQ213" s="51"/>
      <c r="AR213" s="51"/>
      <c r="AS213" s="51"/>
      <c r="AT213" s="51"/>
      <c r="AU213" s="51"/>
    </row>
    <row r="214" spans="1:47">
      <c r="A214" s="51"/>
      <c r="B214" s="55" t="s">
        <v>1460</v>
      </c>
      <c r="C214" s="55" t="s">
        <v>1662</v>
      </c>
      <c r="D214" s="57"/>
      <c r="E214" s="57"/>
      <c r="F214" s="55" t="s">
        <v>1663</v>
      </c>
      <c r="G214" s="55" t="s">
        <v>1664</v>
      </c>
      <c r="H214" s="55" t="s">
        <v>1665</v>
      </c>
      <c r="I214" s="55" t="s">
        <v>1666</v>
      </c>
      <c r="J214" s="55" t="s">
        <v>1667</v>
      </c>
      <c r="K214" s="57"/>
      <c r="L214" s="55" t="s">
        <v>1668</v>
      </c>
      <c r="M214" s="55" t="s">
        <v>1669</v>
      </c>
      <c r="N214" s="55" t="s">
        <v>1670</v>
      </c>
      <c r="O214" s="55" t="s">
        <v>1671</v>
      </c>
      <c r="P214" s="55" t="s">
        <v>1672</v>
      </c>
      <c r="Q214" s="57"/>
      <c r="R214" s="55" t="s">
        <v>1673</v>
      </c>
      <c r="S214" s="57"/>
      <c r="T214" s="55" t="s">
        <v>1674</v>
      </c>
      <c r="U214" s="55" t="s">
        <v>1675</v>
      </c>
      <c r="V214" s="55" t="s">
        <v>1676</v>
      </c>
      <c r="W214" s="55" t="s">
        <v>1677</v>
      </c>
      <c r="X214" s="55" t="s">
        <v>1678</v>
      </c>
      <c r="Y214" s="57"/>
      <c r="Z214" s="57"/>
      <c r="AA214" s="55" t="s">
        <v>1679</v>
      </c>
      <c r="AB214" s="51"/>
      <c r="AC214" s="51"/>
      <c r="AD214" s="51"/>
      <c r="AE214" s="51"/>
      <c r="AF214" s="51"/>
      <c r="AG214" s="51"/>
      <c r="AH214" s="51"/>
      <c r="AI214" s="51"/>
      <c r="AJ214" s="51"/>
      <c r="AK214" s="51"/>
      <c r="AL214" s="51"/>
      <c r="AM214" s="51"/>
      <c r="AN214" s="51"/>
      <c r="AO214" s="51"/>
      <c r="AP214" s="51"/>
      <c r="AQ214" s="51"/>
      <c r="AR214" s="51"/>
      <c r="AS214" s="51"/>
      <c r="AT214" s="51"/>
      <c r="AU214" s="51"/>
    </row>
    <row r="215" spans="1:47">
      <c r="A215" s="51"/>
      <c r="B215" s="55" t="s">
        <v>1461</v>
      </c>
      <c r="C215" s="55" t="s">
        <v>1680</v>
      </c>
      <c r="D215" s="57"/>
      <c r="E215" s="57"/>
      <c r="F215" s="55" t="s">
        <v>1681</v>
      </c>
      <c r="G215" s="55" t="s">
        <v>1682</v>
      </c>
      <c r="H215" s="55" t="s">
        <v>1683</v>
      </c>
      <c r="I215" s="55" t="s">
        <v>1684</v>
      </c>
      <c r="J215" s="55" t="s">
        <v>1685</v>
      </c>
      <c r="K215" s="57"/>
      <c r="L215" s="55" t="s">
        <v>1686</v>
      </c>
      <c r="M215" s="55" t="s">
        <v>1687</v>
      </c>
      <c r="N215" s="55" t="s">
        <v>1688</v>
      </c>
      <c r="O215" s="55" t="s">
        <v>1689</v>
      </c>
      <c r="P215" s="55" t="s">
        <v>1690</v>
      </c>
      <c r="Q215" s="57"/>
      <c r="R215" s="55" t="s">
        <v>1691</v>
      </c>
      <c r="S215" s="57"/>
      <c r="T215" s="55" t="s">
        <v>1692</v>
      </c>
      <c r="U215" s="55" t="s">
        <v>1693</v>
      </c>
      <c r="V215" s="55" t="s">
        <v>1694</v>
      </c>
      <c r="W215" s="55" t="s">
        <v>1695</v>
      </c>
      <c r="X215" s="55" t="s">
        <v>1696</v>
      </c>
      <c r="Y215" s="57"/>
      <c r="Z215" s="57"/>
      <c r="AA215" s="55" t="s">
        <v>1697</v>
      </c>
      <c r="AB215" s="51"/>
      <c r="AC215" s="51"/>
      <c r="AD215" s="51"/>
      <c r="AE215" s="51"/>
      <c r="AF215" s="51"/>
      <c r="AG215" s="51"/>
      <c r="AH215" s="51"/>
      <c r="AI215" s="51"/>
      <c r="AJ215" s="51"/>
      <c r="AK215" s="51"/>
      <c r="AL215" s="51"/>
      <c r="AM215" s="51"/>
      <c r="AN215" s="51"/>
      <c r="AO215" s="51"/>
      <c r="AP215" s="51"/>
      <c r="AQ215" s="51"/>
      <c r="AR215" s="51"/>
      <c r="AS215" s="51"/>
      <c r="AT215" s="51"/>
      <c r="AU215" s="51"/>
    </row>
    <row r="216" spans="1:47">
      <c r="A216" s="51"/>
      <c r="B216" s="55" t="s">
        <v>1462</v>
      </c>
      <c r="C216" s="55" t="s">
        <v>1698</v>
      </c>
      <c r="D216" s="57"/>
      <c r="E216" s="57"/>
      <c r="F216" s="55" t="s">
        <v>1699</v>
      </c>
      <c r="G216" s="55" t="s">
        <v>1700</v>
      </c>
      <c r="H216" s="55" t="s">
        <v>1701</v>
      </c>
      <c r="I216" s="55" t="s">
        <v>1702</v>
      </c>
      <c r="J216" s="55" t="s">
        <v>1703</v>
      </c>
      <c r="K216" s="57"/>
      <c r="L216" s="55" t="s">
        <v>1704</v>
      </c>
      <c r="M216" s="55" t="s">
        <v>1705</v>
      </c>
      <c r="N216" s="55" t="s">
        <v>1706</v>
      </c>
      <c r="O216" s="55" t="s">
        <v>1707</v>
      </c>
      <c r="P216" s="55" t="s">
        <v>1708</v>
      </c>
      <c r="Q216" s="57"/>
      <c r="R216" s="55" t="s">
        <v>1709</v>
      </c>
      <c r="S216" s="57"/>
      <c r="T216" s="55" t="s">
        <v>1710</v>
      </c>
      <c r="U216" s="55" t="s">
        <v>1711</v>
      </c>
      <c r="V216" s="55" t="s">
        <v>1712</v>
      </c>
      <c r="W216" s="55" t="s">
        <v>1713</v>
      </c>
      <c r="X216" s="55" t="s">
        <v>1714</v>
      </c>
      <c r="Y216" s="57"/>
      <c r="Z216" s="57"/>
      <c r="AA216" s="55" t="s">
        <v>1715</v>
      </c>
      <c r="AB216" s="51"/>
      <c r="AC216" s="51"/>
      <c r="AD216" s="51"/>
      <c r="AE216" s="51"/>
      <c r="AF216" s="51"/>
      <c r="AG216" s="51"/>
      <c r="AH216" s="51"/>
      <c r="AI216" s="51"/>
      <c r="AJ216" s="51"/>
      <c r="AK216" s="51"/>
      <c r="AL216" s="51"/>
      <c r="AM216" s="51"/>
      <c r="AN216" s="51"/>
      <c r="AO216" s="51"/>
      <c r="AP216" s="51"/>
      <c r="AQ216" s="51"/>
      <c r="AR216" s="51"/>
      <c r="AS216" s="51"/>
      <c r="AT216" s="51"/>
      <c r="AU216" s="51"/>
    </row>
    <row r="217" spans="1:47">
      <c r="A217" s="51"/>
      <c r="B217" s="56" t="s">
        <v>1463</v>
      </c>
      <c r="C217" s="55" t="s">
        <v>1716</v>
      </c>
      <c r="D217" s="57"/>
      <c r="E217" s="57"/>
      <c r="F217" s="55" t="s">
        <v>1717</v>
      </c>
      <c r="G217" s="55" t="s">
        <v>1718</v>
      </c>
      <c r="H217" s="55" t="s">
        <v>1719</v>
      </c>
      <c r="I217" s="55" t="s">
        <v>1720</v>
      </c>
      <c r="J217" s="55" t="s">
        <v>1721</v>
      </c>
      <c r="K217" s="57"/>
      <c r="L217" s="55" t="s">
        <v>1722</v>
      </c>
      <c r="M217" s="55" t="s">
        <v>1723</v>
      </c>
      <c r="N217" s="55" t="s">
        <v>1724</v>
      </c>
      <c r="O217" s="55" t="s">
        <v>1725</v>
      </c>
      <c r="P217" s="55" t="s">
        <v>1726</v>
      </c>
      <c r="Q217" s="57"/>
      <c r="R217" s="55" t="s">
        <v>1727</v>
      </c>
      <c r="S217" s="57"/>
      <c r="T217" s="55" t="s">
        <v>1728</v>
      </c>
      <c r="U217" s="55" t="s">
        <v>1729</v>
      </c>
      <c r="V217" s="55" t="s">
        <v>1730</v>
      </c>
      <c r="W217" s="55" t="s">
        <v>1731</v>
      </c>
      <c r="X217" s="55" t="s">
        <v>1732</v>
      </c>
      <c r="Y217" s="57"/>
      <c r="Z217" s="57"/>
      <c r="AA217" s="55" t="s">
        <v>1733</v>
      </c>
      <c r="AB217" s="51"/>
      <c r="AC217" s="51"/>
      <c r="AD217" s="51"/>
      <c r="AE217" s="51"/>
      <c r="AF217" s="51"/>
      <c r="AG217" s="51"/>
      <c r="AH217" s="51"/>
      <c r="AI217" s="51"/>
      <c r="AJ217" s="51"/>
      <c r="AK217" s="51"/>
      <c r="AL217" s="51"/>
      <c r="AM217" s="51"/>
      <c r="AN217" s="51"/>
      <c r="AO217" s="51"/>
      <c r="AP217" s="51"/>
      <c r="AQ217" s="51"/>
      <c r="AR217" s="51"/>
      <c r="AS217" s="51"/>
      <c r="AT217" s="51"/>
      <c r="AU217" s="51"/>
    </row>
    <row r="218" spans="1:47">
      <c r="A218" s="51"/>
      <c r="B218" s="57"/>
      <c r="C218" s="55" t="s">
        <v>1734</v>
      </c>
      <c r="D218" s="57"/>
      <c r="E218" s="57"/>
      <c r="F218" s="55" t="s">
        <v>1735</v>
      </c>
      <c r="G218" s="55" t="s">
        <v>1736</v>
      </c>
      <c r="H218" s="55" t="s">
        <v>1737</v>
      </c>
      <c r="I218" s="55" t="s">
        <v>1738</v>
      </c>
      <c r="J218" s="55" t="s">
        <v>1739</v>
      </c>
      <c r="K218" s="57"/>
      <c r="L218" s="55" t="s">
        <v>1740</v>
      </c>
      <c r="M218" s="55" t="s">
        <v>1741</v>
      </c>
      <c r="N218" s="55" t="s">
        <v>1742</v>
      </c>
      <c r="O218" s="55" t="s">
        <v>1743</v>
      </c>
      <c r="P218" s="55" t="s">
        <v>1744</v>
      </c>
      <c r="Q218" s="57"/>
      <c r="R218" s="55" t="s">
        <v>1745</v>
      </c>
      <c r="S218" s="57"/>
      <c r="T218" s="55" t="s">
        <v>1746</v>
      </c>
      <c r="U218" s="55" t="s">
        <v>1747</v>
      </c>
      <c r="V218" s="55" t="s">
        <v>1748</v>
      </c>
      <c r="W218" s="55" t="s">
        <v>1749</v>
      </c>
      <c r="X218" s="55" t="s">
        <v>1750</v>
      </c>
      <c r="Y218" s="57"/>
      <c r="Z218" s="57"/>
      <c r="AA218" s="55" t="s">
        <v>1751</v>
      </c>
      <c r="AB218" s="51"/>
      <c r="AC218" s="51"/>
      <c r="AD218" s="51"/>
      <c r="AE218" s="51"/>
      <c r="AF218" s="51"/>
      <c r="AG218" s="51"/>
      <c r="AH218" s="51"/>
      <c r="AI218" s="51"/>
      <c r="AJ218" s="51"/>
      <c r="AK218" s="51"/>
      <c r="AL218" s="51"/>
      <c r="AM218" s="51"/>
      <c r="AN218" s="51"/>
      <c r="AO218" s="51"/>
      <c r="AP218" s="51"/>
      <c r="AQ218" s="51"/>
      <c r="AR218" s="51"/>
      <c r="AS218" s="51"/>
      <c r="AT218" s="51"/>
      <c r="AU218" s="51"/>
    </row>
    <row r="219" spans="1:47">
      <c r="A219" s="51"/>
      <c r="B219" s="57"/>
      <c r="C219" s="55" t="s">
        <v>1752</v>
      </c>
      <c r="D219" s="57"/>
      <c r="E219" s="57"/>
      <c r="F219" s="56" t="s">
        <v>2591</v>
      </c>
      <c r="G219" s="55" t="s">
        <v>1754</v>
      </c>
      <c r="H219" s="55" t="s">
        <v>1755</v>
      </c>
      <c r="I219" s="55" t="s">
        <v>1756</v>
      </c>
      <c r="J219" s="55" t="s">
        <v>1757</v>
      </c>
      <c r="K219" s="57"/>
      <c r="L219" s="55" t="s">
        <v>1758</v>
      </c>
      <c r="M219" s="55" t="s">
        <v>1759</v>
      </c>
      <c r="N219" s="55" t="s">
        <v>1760</v>
      </c>
      <c r="O219" s="55" t="s">
        <v>1761</v>
      </c>
      <c r="P219" s="55" t="s">
        <v>1762</v>
      </c>
      <c r="Q219" s="57"/>
      <c r="R219" s="55" t="s">
        <v>1763</v>
      </c>
      <c r="S219" s="57"/>
      <c r="T219" s="55" t="s">
        <v>1764</v>
      </c>
      <c r="U219" s="55" t="s">
        <v>1765</v>
      </c>
      <c r="V219" s="55" t="s">
        <v>1766</v>
      </c>
      <c r="W219" s="55" t="s">
        <v>1767</v>
      </c>
      <c r="X219" s="55" t="s">
        <v>1768</v>
      </c>
      <c r="Y219" s="57"/>
      <c r="Z219" s="57"/>
      <c r="AA219" s="55" t="s">
        <v>1769</v>
      </c>
      <c r="AB219" s="51"/>
      <c r="AC219" s="51"/>
      <c r="AD219" s="51"/>
      <c r="AE219" s="51"/>
      <c r="AF219" s="51"/>
      <c r="AG219" s="51"/>
      <c r="AH219" s="51"/>
      <c r="AI219" s="51"/>
      <c r="AJ219" s="51"/>
      <c r="AK219" s="51"/>
      <c r="AL219" s="51"/>
      <c r="AM219" s="51"/>
      <c r="AN219" s="51"/>
      <c r="AO219" s="51"/>
      <c r="AP219" s="51"/>
      <c r="AQ219" s="51"/>
      <c r="AR219" s="51"/>
      <c r="AS219" s="51"/>
      <c r="AT219" s="51"/>
      <c r="AU219" s="51"/>
    </row>
    <row r="220" spans="1:47">
      <c r="A220" s="51"/>
      <c r="B220" s="57"/>
      <c r="C220" s="55" t="s">
        <v>1770</v>
      </c>
      <c r="D220" s="57"/>
      <c r="E220" s="57"/>
      <c r="F220" s="57"/>
      <c r="G220" s="55" t="s">
        <v>1771</v>
      </c>
      <c r="H220" s="55" t="s">
        <v>1772</v>
      </c>
      <c r="I220" s="55" t="s">
        <v>1773</v>
      </c>
      <c r="J220" s="55" t="s">
        <v>1774</v>
      </c>
      <c r="K220" s="57"/>
      <c r="L220" s="55" t="s">
        <v>1775</v>
      </c>
      <c r="M220" s="55" t="s">
        <v>1776</v>
      </c>
      <c r="N220" s="55" t="s">
        <v>1777</v>
      </c>
      <c r="O220" s="55" t="s">
        <v>1778</v>
      </c>
      <c r="P220" s="55" t="s">
        <v>1779</v>
      </c>
      <c r="Q220" s="57"/>
      <c r="R220" s="55" t="s">
        <v>1780</v>
      </c>
      <c r="S220" s="57"/>
      <c r="T220" s="55" t="s">
        <v>1781</v>
      </c>
      <c r="U220" s="55" t="s">
        <v>1782</v>
      </c>
      <c r="V220" s="55" t="s">
        <v>1783</v>
      </c>
      <c r="W220" s="55" t="s">
        <v>1784</v>
      </c>
      <c r="X220" s="55" t="s">
        <v>1785</v>
      </c>
      <c r="Y220" s="57"/>
      <c r="Z220" s="57"/>
      <c r="AA220" s="55" t="s">
        <v>1786</v>
      </c>
      <c r="AB220" s="51"/>
      <c r="AC220" s="51"/>
      <c r="AD220" s="51"/>
      <c r="AE220" s="51"/>
      <c r="AF220" s="51"/>
      <c r="AG220" s="51"/>
      <c r="AH220" s="51"/>
      <c r="AI220" s="51"/>
      <c r="AJ220" s="51"/>
      <c r="AK220" s="51"/>
      <c r="AL220" s="51"/>
      <c r="AM220" s="51"/>
      <c r="AN220" s="51"/>
      <c r="AO220" s="51"/>
      <c r="AP220" s="51"/>
      <c r="AQ220" s="51"/>
      <c r="AR220" s="51"/>
      <c r="AS220" s="51"/>
      <c r="AT220" s="51"/>
      <c r="AU220" s="51"/>
    </row>
    <row r="221" spans="1:47">
      <c r="A221" s="51"/>
      <c r="B221" s="57"/>
      <c r="C221" s="55" t="s">
        <v>1787</v>
      </c>
      <c r="D221" s="57"/>
      <c r="E221" s="57"/>
      <c r="F221" s="57"/>
      <c r="G221" s="55" t="s">
        <v>1788</v>
      </c>
      <c r="H221" s="55" t="s">
        <v>1789</v>
      </c>
      <c r="I221" s="55" t="s">
        <v>1790</v>
      </c>
      <c r="J221" s="55" t="s">
        <v>1791</v>
      </c>
      <c r="K221" s="57"/>
      <c r="L221" s="55" t="s">
        <v>1792</v>
      </c>
      <c r="M221" s="55" t="s">
        <v>1793</v>
      </c>
      <c r="N221" s="55" t="s">
        <v>1794</v>
      </c>
      <c r="O221" s="55" t="s">
        <v>1795</v>
      </c>
      <c r="P221" s="55" t="s">
        <v>1796</v>
      </c>
      <c r="Q221" s="57"/>
      <c r="R221" s="55" t="s">
        <v>1797</v>
      </c>
      <c r="S221" s="57"/>
      <c r="T221" s="55" t="s">
        <v>1798</v>
      </c>
      <c r="U221" s="55" t="s">
        <v>1799</v>
      </c>
      <c r="V221" s="55" t="s">
        <v>1800</v>
      </c>
      <c r="W221" s="55" t="s">
        <v>1801</v>
      </c>
      <c r="X221" s="55" t="s">
        <v>1802</v>
      </c>
      <c r="Y221" s="57"/>
      <c r="Z221" s="57"/>
      <c r="AA221" s="55" t="s">
        <v>1803</v>
      </c>
      <c r="AB221" s="51"/>
      <c r="AC221" s="51"/>
      <c r="AD221" s="51"/>
      <c r="AE221" s="51"/>
      <c r="AF221" s="51"/>
      <c r="AG221" s="51"/>
      <c r="AH221" s="51"/>
      <c r="AI221" s="51"/>
      <c r="AJ221" s="51"/>
      <c r="AK221" s="51"/>
      <c r="AL221" s="51"/>
      <c r="AM221" s="51"/>
      <c r="AN221" s="51"/>
      <c r="AO221" s="51"/>
      <c r="AP221" s="51"/>
      <c r="AQ221" s="51"/>
      <c r="AR221" s="51"/>
      <c r="AS221" s="51"/>
      <c r="AT221" s="51"/>
      <c r="AU221" s="51"/>
    </row>
    <row r="222" spans="1:47">
      <c r="A222" s="51"/>
      <c r="B222" s="57"/>
      <c r="C222" s="55" t="s">
        <v>1804</v>
      </c>
      <c r="D222" s="57"/>
      <c r="E222" s="57"/>
      <c r="F222" s="57"/>
      <c r="G222" s="55" t="s">
        <v>1805</v>
      </c>
      <c r="H222" s="55" t="s">
        <v>1806</v>
      </c>
      <c r="I222" s="55" t="s">
        <v>1807</v>
      </c>
      <c r="J222" s="55" t="s">
        <v>1808</v>
      </c>
      <c r="K222" s="57"/>
      <c r="L222" s="55" t="s">
        <v>1809</v>
      </c>
      <c r="M222" s="55" t="s">
        <v>1810</v>
      </c>
      <c r="N222" s="55" t="s">
        <v>1811</v>
      </c>
      <c r="O222" s="55" t="s">
        <v>1812</v>
      </c>
      <c r="P222" s="55" t="s">
        <v>1813</v>
      </c>
      <c r="Q222" s="57"/>
      <c r="R222" s="55" t="s">
        <v>1814</v>
      </c>
      <c r="S222" s="57"/>
      <c r="T222" s="55" t="s">
        <v>1815</v>
      </c>
      <c r="U222" s="55" t="s">
        <v>1816</v>
      </c>
      <c r="V222" s="55" t="s">
        <v>1817</v>
      </c>
      <c r="W222" s="55" t="s">
        <v>1818</v>
      </c>
      <c r="X222" s="55" t="s">
        <v>1819</v>
      </c>
      <c r="Y222" s="57"/>
      <c r="Z222" s="57"/>
      <c r="AA222" s="56" t="s">
        <v>2613</v>
      </c>
      <c r="AB222" s="51"/>
      <c r="AC222" s="51"/>
      <c r="AD222" s="51"/>
      <c r="AE222" s="51"/>
      <c r="AF222" s="51"/>
      <c r="AG222" s="51"/>
      <c r="AH222" s="51"/>
      <c r="AI222" s="51"/>
      <c r="AJ222" s="51"/>
      <c r="AK222" s="51"/>
      <c r="AL222" s="51"/>
      <c r="AM222" s="51"/>
      <c r="AN222" s="51"/>
      <c r="AO222" s="51"/>
      <c r="AP222" s="51"/>
      <c r="AQ222" s="51"/>
      <c r="AR222" s="51"/>
      <c r="AS222" s="51"/>
      <c r="AT222" s="51"/>
      <c r="AU222" s="51"/>
    </row>
    <row r="223" spans="1:47">
      <c r="A223" s="51"/>
      <c r="B223" s="57"/>
      <c r="C223" s="55" t="s">
        <v>1821</v>
      </c>
      <c r="D223" s="57"/>
      <c r="E223" s="57"/>
      <c r="F223" s="57"/>
      <c r="G223" s="55" t="s">
        <v>1822</v>
      </c>
      <c r="H223" s="55" t="s">
        <v>1823</v>
      </c>
      <c r="I223" s="55" t="s">
        <v>1824</v>
      </c>
      <c r="J223" s="56" t="s">
        <v>2595</v>
      </c>
      <c r="K223" s="57"/>
      <c r="L223" s="55" t="s">
        <v>1826</v>
      </c>
      <c r="M223" s="55" t="s">
        <v>1827</v>
      </c>
      <c r="N223" s="55" t="s">
        <v>1828</v>
      </c>
      <c r="O223" s="55" t="s">
        <v>1829</v>
      </c>
      <c r="P223" s="55" t="s">
        <v>1830</v>
      </c>
      <c r="Q223" s="57"/>
      <c r="R223" s="55" t="s">
        <v>1831</v>
      </c>
      <c r="S223" s="57"/>
      <c r="T223" s="55" t="s">
        <v>1832</v>
      </c>
      <c r="U223" s="55" t="s">
        <v>1833</v>
      </c>
      <c r="V223" s="55" t="s">
        <v>1834</v>
      </c>
      <c r="W223" s="55" t="s">
        <v>1835</v>
      </c>
      <c r="X223" s="55" t="s">
        <v>1836</v>
      </c>
      <c r="Y223" s="57"/>
      <c r="Z223" s="57"/>
      <c r="AA223" s="57"/>
      <c r="AB223" s="51"/>
      <c r="AC223" s="51"/>
      <c r="AD223" s="51"/>
      <c r="AE223" s="51"/>
      <c r="AF223" s="51"/>
      <c r="AG223" s="51"/>
      <c r="AH223" s="51"/>
      <c r="AI223" s="51"/>
      <c r="AJ223" s="51"/>
      <c r="AK223" s="51"/>
      <c r="AL223" s="51"/>
      <c r="AM223" s="51"/>
      <c r="AN223" s="51"/>
      <c r="AO223" s="51"/>
      <c r="AP223" s="51"/>
      <c r="AQ223" s="51"/>
      <c r="AR223" s="51"/>
      <c r="AS223" s="51"/>
      <c r="AT223" s="51"/>
      <c r="AU223" s="51"/>
    </row>
    <row r="224" spans="1:47">
      <c r="A224" s="51"/>
      <c r="B224" s="57"/>
      <c r="C224" s="55" t="s">
        <v>1837</v>
      </c>
      <c r="D224" s="57"/>
      <c r="E224" s="57"/>
      <c r="F224" s="57"/>
      <c r="G224" s="55" t="s">
        <v>1838</v>
      </c>
      <c r="H224" s="55" t="s">
        <v>1839</v>
      </c>
      <c r="I224" s="55" t="s">
        <v>1840</v>
      </c>
      <c r="J224" s="57"/>
      <c r="K224" s="57"/>
      <c r="L224" s="55" t="s">
        <v>1841</v>
      </c>
      <c r="M224" s="55" t="s">
        <v>1842</v>
      </c>
      <c r="N224" s="55" t="s">
        <v>1843</v>
      </c>
      <c r="O224" s="55" t="s">
        <v>1844</v>
      </c>
      <c r="P224" s="55" t="s">
        <v>1845</v>
      </c>
      <c r="Q224" s="57"/>
      <c r="R224" s="55" t="s">
        <v>2603</v>
      </c>
      <c r="S224" s="57"/>
      <c r="T224" s="55" t="s">
        <v>1847</v>
      </c>
      <c r="U224" s="55" t="s">
        <v>1848</v>
      </c>
      <c r="V224" s="55" t="s">
        <v>1849</v>
      </c>
      <c r="W224" s="55" t="s">
        <v>1850</v>
      </c>
      <c r="X224" s="55" t="s">
        <v>1851</v>
      </c>
      <c r="Y224" s="57"/>
      <c r="Z224" s="57"/>
      <c r="AA224" s="57"/>
      <c r="AB224" s="51"/>
      <c r="AC224" s="51"/>
      <c r="AD224" s="51"/>
      <c r="AE224" s="51"/>
      <c r="AF224" s="51"/>
      <c r="AG224" s="51"/>
      <c r="AH224" s="51"/>
      <c r="AI224" s="51"/>
      <c r="AJ224" s="51"/>
      <c r="AK224" s="51"/>
      <c r="AL224" s="51"/>
      <c r="AM224" s="51"/>
      <c r="AN224" s="51"/>
      <c r="AO224" s="51"/>
      <c r="AP224" s="51"/>
      <c r="AQ224" s="51"/>
      <c r="AR224" s="51"/>
      <c r="AS224" s="51"/>
      <c r="AT224" s="51"/>
      <c r="AU224" s="51"/>
    </row>
    <row r="225" spans="1:47">
      <c r="A225" s="51"/>
      <c r="B225" s="57"/>
      <c r="C225" s="55" t="s">
        <v>1852</v>
      </c>
      <c r="D225" s="57"/>
      <c r="E225" s="57"/>
      <c r="F225" s="57"/>
      <c r="G225" s="55" t="s">
        <v>1853</v>
      </c>
      <c r="H225" s="55" t="s">
        <v>1854</v>
      </c>
      <c r="I225" s="55" t="s">
        <v>1855</v>
      </c>
      <c r="J225" s="57"/>
      <c r="K225" s="57"/>
      <c r="L225" s="55" t="s">
        <v>1856</v>
      </c>
      <c r="M225" s="55" t="s">
        <v>1857</v>
      </c>
      <c r="N225" s="55" t="s">
        <v>1858</v>
      </c>
      <c r="O225" s="55" t="s">
        <v>1859</v>
      </c>
      <c r="P225" s="55" t="s">
        <v>1860</v>
      </c>
      <c r="Q225" s="57"/>
      <c r="R225" s="55" t="s">
        <v>1861</v>
      </c>
      <c r="S225" s="57"/>
      <c r="T225" s="55" t="s">
        <v>1862</v>
      </c>
      <c r="U225" s="55" t="s">
        <v>1863</v>
      </c>
      <c r="V225" s="55" t="s">
        <v>1864</v>
      </c>
      <c r="W225" s="55" t="s">
        <v>1865</v>
      </c>
      <c r="X225" s="55" t="s">
        <v>1866</v>
      </c>
      <c r="Y225" s="57"/>
      <c r="Z225" s="57"/>
      <c r="AA225" s="57"/>
      <c r="AB225" s="51"/>
      <c r="AC225" s="51"/>
      <c r="AD225" s="51"/>
      <c r="AE225" s="51"/>
      <c r="AF225" s="51"/>
      <c r="AG225" s="51"/>
      <c r="AH225" s="51"/>
      <c r="AI225" s="51"/>
      <c r="AJ225" s="51"/>
      <c r="AK225" s="51"/>
      <c r="AL225" s="51"/>
      <c r="AM225" s="51"/>
      <c r="AN225" s="51"/>
      <c r="AO225" s="51"/>
      <c r="AP225" s="51"/>
      <c r="AQ225" s="51"/>
      <c r="AR225" s="51"/>
      <c r="AS225" s="51"/>
      <c r="AT225" s="51"/>
      <c r="AU225" s="51"/>
    </row>
    <row r="226" spans="1:47">
      <c r="A226" s="51"/>
      <c r="B226" s="57"/>
      <c r="C226" s="55" t="s">
        <v>1867</v>
      </c>
      <c r="D226" s="57"/>
      <c r="E226" s="57"/>
      <c r="F226" s="57"/>
      <c r="G226" s="55" t="s">
        <v>1868</v>
      </c>
      <c r="H226" s="55" t="s">
        <v>1869</v>
      </c>
      <c r="I226" s="55" t="s">
        <v>1870</v>
      </c>
      <c r="J226" s="57"/>
      <c r="K226" s="57"/>
      <c r="L226" s="55" t="s">
        <v>1871</v>
      </c>
      <c r="M226" s="55" t="s">
        <v>1872</v>
      </c>
      <c r="N226" s="55" t="s">
        <v>1873</v>
      </c>
      <c r="O226" s="55" t="s">
        <v>1874</v>
      </c>
      <c r="P226" s="55" t="s">
        <v>1875</v>
      </c>
      <c r="Q226" s="57"/>
      <c r="R226" s="55" t="s">
        <v>1876</v>
      </c>
      <c r="S226" s="57"/>
      <c r="T226" s="56" t="s">
        <v>2606</v>
      </c>
      <c r="U226" s="55" t="s">
        <v>1878</v>
      </c>
      <c r="V226" s="55" t="s">
        <v>1879</v>
      </c>
      <c r="W226" s="55" t="s">
        <v>1880</v>
      </c>
      <c r="X226" s="55" t="s">
        <v>1881</v>
      </c>
      <c r="Y226" s="57"/>
      <c r="Z226" s="57"/>
      <c r="AA226" s="57"/>
      <c r="AB226" s="51"/>
      <c r="AC226" s="51"/>
      <c r="AD226" s="51"/>
      <c r="AE226" s="51"/>
      <c r="AF226" s="51"/>
      <c r="AG226" s="51"/>
      <c r="AH226" s="51"/>
      <c r="AI226" s="51"/>
      <c r="AJ226" s="51"/>
      <c r="AK226" s="51"/>
      <c r="AL226" s="51"/>
      <c r="AM226" s="51"/>
      <c r="AN226" s="51"/>
      <c r="AO226" s="51"/>
      <c r="AP226" s="51"/>
      <c r="AQ226" s="51"/>
      <c r="AR226" s="51"/>
      <c r="AS226" s="51"/>
      <c r="AT226" s="51"/>
      <c r="AU226" s="51"/>
    </row>
    <row r="227" spans="1:47">
      <c r="A227" s="51"/>
      <c r="B227" s="57"/>
      <c r="C227" s="55" t="s">
        <v>1882</v>
      </c>
      <c r="D227" s="57"/>
      <c r="E227" s="57"/>
      <c r="F227" s="57"/>
      <c r="G227" s="55" t="s">
        <v>1883</v>
      </c>
      <c r="H227" s="55" t="s">
        <v>1884</v>
      </c>
      <c r="I227" s="55" t="s">
        <v>1885</v>
      </c>
      <c r="J227" s="57"/>
      <c r="K227" s="57"/>
      <c r="L227" s="55" t="s">
        <v>1886</v>
      </c>
      <c r="M227" s="55" t="s">
        <v>1887</v>
      </c>
      <c r="N227" s="55" t="s">
        <v>1888</v>
      </c>
      <c r="O227" s="55" t="s">
        <v>1889</v>
      </c>
      <c r="P227" s="55" t="s">
        <v>1890</v>
      </c>
      <c r="Q227" s="57"/>
      <c r="R227" s="55" t="s">
        <v>1891</v>
      </c>
      <c r="S227" s="57"/>
      <c r="T227" s="57"/>
      <c r="U227" s="55" t="s">
        <v>1892</v>
      </c>
      <c r="V227" s="55" t="s">
        <v>1893</v>
      </c>
      <c r="W227" s="55" t="s">
        <v>1894</v>
      </c>
      <c r="X227" s="55" t="s">
        <v>1895</v>
      </c>
      <c r="Y227" s="57"/>
      <c r="Z227" s="57"/>
      <c r="AA227" s="57"/>
      <c r="AB227" s="51"/>
      <c r="AC227" s="51"/>
      <c r="AD227" s="51"/>
      <c r="AE227" s="51"/>
      <c r="AF227" s="51"/>
      <c r="AG227" s="51"/>
      <c r="AH227" s="51"/>
      <c r="AI227" s="51"/>
      <c r="AJ227" s="51"/>
      <c r="AK227" s="51"/>
      <c r="AL227" s="51"/>
      <c r="AM227" s="51"/>
      <c r="AN227" s="51"/>
      <c r="AO227" s="51"/>
      <c r="AP227" s="51"/>
      <c r="AQ227" s="51"/>
      <c r="AR227" s="51"/>
      <c r="AS227" s="51"/>
      <c r="AT227" s="51"/>
      <c r="AU227" s="51"/>
    </row>
    <row r="228" spans="1:47">
      <c r="A228" s="51"/>
      <c r="B228" s="57"/>
      <c r="C228" s="55" t="s">
        <v>1896</v>
      </c>
      <c r="D228" s="57"/>
      <c r="E228" s="57"/>
      <c r="F228" s="57"/>
      <c r="G228" s="55" t="s">
        <v>1897</v>
      </c>
      <c r="H228" s="55" t="s">
        <v>1898</v>
      </c>
      <c r="I228" s="55" t="s">
        <v>1899</v>
      </c>
      <c r="J228" s="57"/>
      <c r="K228" s="57"/>
      <c r="L228" s="55" t="s">
        <v>1900</v>
      </c>
      <c r="M228" s="55" t="s">
        <v>1901</v>
      </c>
      <c r="N228" s="55" t="s">
        <v>1902</v>
      </c>
      <c r="O228" s="55" t="s">
        <v>1903</v>
      </c>
      <c r="P228" s="55" t="s">
        <v>1904</v>
      </c>
      <c r="Q228" s="57"/>
      <c r="R228" s="55" t="s">
        <v>1905</v>
      </c>
      <c r="S228" s="57"/>
      <c r="T228" s="57"/>
      <c r="U228" s="56" t="s">
        <v>2607</v>
      </c>
      <c r="V228" s="55" t="s">
        <v>1907</v>
      </c>
      <c r="W228" s="55" t="s">
        <v>1908</v>
      </c>
      <c r="X228" s="55" t="s">
        <v>1909</v>
      </c>
      <c r="Y228" s="57"/>
      <c r="Z228" s="57"/>
      <c r="AA228" s="57"/>
      <c r="AB228" s="51"/>
      <c r="AC228" s="51"/>
      <c r="AD228" s="51"/>
      <c r="AE228" s="51"/>
      <c r="AF228" s="51"/>
      <c r="AG228" s="51"/>
      <c r="AH228" s="51"/>
      <c r="AI228" s="51"/>
      <c r="AJ228" s="51"/>
      <c r="AK228" s="51"/>
      <c r="AL228" s="51"/>
      <c r="AM228" s="51"/>
      <c r="AN228" s="51"/>
      <c r="AO228" s="51"/>
      <c r="AP228" s="51"/>
      <c r="AQ228" s="51"/>
      <c r="AR228" s="51"/>
      <c r="AS228" s="51"/>
      <c r="AT228" s="51"/>
      <c r="AU228" s="51"/>
    </row>
    <row r="229" spans="1:47">
      <c r="A229" s="51"/>
      <c r="B229" s="57"/>
      <c r="C229" s="55" t="s">
        <v>1910</v>
      </c>
      <c r="D229" s="57"/>
      <c r="E229" s="57"/>
      <c r="F229" s="57"/>
      <c r="G229" s="55" t="s">
        <v>1911</v>
      </c>
      <c r="H229" s="55" t="s">
        <v>1912</v>
      </c>
      <c r="I229" s="55" t="s">
        <v>1913</v>
      </c>
      <c r="J229" s="57"/>
      <c r="K229" s="57"/>
      <c r="L229" s="55" t="s">
        <v>1914</v>
      </c>
      <c r="M229" s="55" t="s">
        <v>1915</v>
      </c>
      <c r="N229" s="55" t="s">
        <v>1916</v>
      </c>
      <c r="O229" s="55" t="s">
        <v>1917</v>
      </c>
      <c r="P229" s="55" t="s">
        <v>1918</v>
      </c>
      <c r="Q229" s="57"/>
      <c r="R229" s="55" t="s">
        <v>1919</v>
      </c>
      <c r="S229" s="57"/>
      <c r="T229" s="57"/>
      <c r="U229" s="57"/>
      <c r="V229" s="55" t="s">
        <v>1920</v>
      </c>
      <c r="W229" s="55" t="s">
        <v>1921</v>
      </c>
      <c r="X229" s="55" t="s">
        <v>1922</v>
      </c>
      <c r="Y229" s="57"/>
      <c r="Z229" s="57"/>
      <c r="AA229" s="57"/>
      <c r="AB229" s="51"/>
      <c r="AC229" s="51"/>
      <c r="AD229" s="51"/>
      <c r="AE229" s="51"/>
      <c r="AF229" s="51"/>
      <c r="AG229" s="51"/>
      <c r="AH229" s="51"/>
      <c r="AI229" s="51"/>
      <c r="AJ229" s="51"/>
      <c r="AK229" s="51"/>
      <c r="AL229" s="51"/>
      <c r="AM229" s="51"/>
      <c r="AN229" s="51"/>
      <c r="AO229" s="51"/>
      <c r="AP229" s="51"/>
      <c r="AQ229" s="51"/>
      <c r="AR229" s="51"/>
      <c r="AS229" s="51"/>
      <c r="AT229" s="51"/>
      <c r="AU229" s="51"/>
    </row>
    <row r="230" spans="1:47">
      <c r="A230" s="51"/>
      <c r="B230" s="57"/>
      <c r="C230" s="55" t="s">
        <v>1923</v>
      </c>
      <c r="D230" s="57"/>
      <c r="E230" s="57"/>
      <c r="F230" s="57"/>
      <c r="G230" s="55" t="s">
        <v>1924</v>
      </c>
      <c r="H230" s="55" t="s">
        <v>1925</v>
      </c>
      <c r="I230" s="56" t="s">
        <v>2594</v>
      </c>
      <c r="J230" s="57"/>
      <c r="K230" s="57"/>
      <c r="L230" s="55" t="s">
        <v>1927</v>
      </c>
      <c r="M230" s="55" t="s">
        <v>1928</v>
      </c>
      <c r="N230" s="55" t="s">
        <v>1929</v>
      </c>
      <c r="O230" s="55" t="s">
        <v>1930</v>
      </c>
      <c r="P230" s="55" t="s">
        <v>1931</v>
      </c>
      <c r="Q230" s="57"/>
      <c r="R230" s="55" t="s">
        <v>1932</v>
      </c>
      <c r="S230" s="57"/>
      <c r="T230" s="57"/>
      <c r="U230" s="57"/>
      <c r="V230" s="55" t="s">
        <v>1933</v>
      </c>
      <c r="W230" s="55" t="s">
        <v>1934</v>
      </c>
      <c r="X230" s="55" t="s">
        <v>1935</v>
      </c>
      <c r="Y230" s="57"/>
      <c r="Z230" s="57"/>
      <c r="AA230" s="57"/>
      <c r="AB230" s="51"/>
      <c r="AC230" s="51"/>
      <c r="AD230" s="51"/>
      <c r="AE230" s="51"/>
      <c r="AF230" s="51"/>
      <c r="AG230" s="51"/>
      <c r="AH230" s="51"/>
      <c r="AI230" s="51"/>
      <c r="AJ230" s="51"/>
      <c r="AK230" s="51"/>
      <c r="AL230" s="51"/>
      <c r="AM230" s="51"/>
      <c r="AN230" s="51"/>
      <c r="AO230" s="51"/>
      <c r="AP230" s="51"/>
      <c r="AQ230" s="51"/>
      <c r="AR230" s="51"/>
      <c r="AS230" s="51"/>
      <c r="AT230" s="51"/>
      <c r="AU230" s="51"/>
    </row>
    <row r="231" spans="1:47">
      <c r="A231" s="51"/>
      <c r="B231" s="57"/>
      <c r="C231" s="55" t="s">
        <v>1936</v>
      </c>
      <c r="D231" s="57"/>
      <c r="E231" s="57"/>
      <c r="F231" s="57"/>
      <c r="G231" s="56" t="s">
        <v>2592</v>
      </c>
      <c r="H231" s="55" t="s">
        <v>1938</v>
      </c>
      <c r="I231" s="57"/>
      <c r="J231" s="57"/>
      <c r="K231" s="57"/>
      <c r="L231" s="55" t="s">
        <v>1939</v>
      </c>
      <c r="M231" s="55" t="s">
        <v>1940</v>
      </c>
      <c r="N231" s="55" t="s">
        <v>1941</v>
      </c>
      <c r="O231" s="56" t="s">
        <v>2600</v>
      </c>
      <c r="P231" s="55" t="s">
        <v>1943</v>
      </c>
      <c r="Q231" s="57"/>
      <c r="R231" s="55" t="s">
        <v>1944</v>
      </c>
      <c r="S231" s="57"/>
      <c r="T231" s="57"/>
      <c r="U231" s="57"/>
      <c r="V231" s="55" t="s">
        <v>1945</v>
      </c>
      <c r="W231" s="55" t="s">
        <v>1946</v>
      </c>
      <c r="X231" s="55" t="s">
        <v>1947</v>
      </c>
      <c r="Y231" s="57"/>
      <c r="Z231" s="57"/>
      <c r="AA231" s="57"/>
      <c r="AB231" s="51"/>
      <c r="AC231" s="51"/>
      <c r="AD231" s="51"/>
      <c r="AE231" s="51"/>
      <c r="AF231" s="51"/>
      <c r="AG231" s="51"/>
      <c r="AH231" s="51"/>
      <c r="AI231" s="51"/>
      <c r="AJ231" s="51"/>
      <c r="AK231" s="51"/>
      <c r="AL231" s="51"/>
      <c r="AM231" s="51"/>
      <c r="AN231" s="51"/>
      <c r="AO231" s="51"/>
      <c r="AP231" s="51"/>
      <c r="AQ231" s="51"/>
      <c r="AR231" s="51"/>
      <c r="AS231" s="51"/>
      <c r="AT231" s="51"/>
      <c r="AU231" s="51"/>
    </row>
    <row r="232" spans="1:47">
      <c r="A232" s="51"/>
      <c r="B232" s="57"/>
      <c r="C232" s="55" t="s">
        <v>1948</v>
      </c>
      <c r="D232" s="57"/>
      <c r="E232" s="57"/>
      <c r="F232" s="57"/>
      <c r="G232" s="57"/>
      <c r="H232" s="55" t="s">
        <v>1949</v>
      </c>
      <c r="I232" s="57"/>
      <c r="J232" s="57"/>
      <c r="K232" s="57"/>
      <c r="L232" s="55" t="s">
        <v>1950</v>
      </c>
      <c r="M232" s="55" t="s">
        <v>1951</v>
      </c>
      <c r="N232" s="55" t="s">
        <v>1952</v>
      </c>
      <c r="O232" s="57"/>
      <c r="P232" s="55" t="s">
        <v>1953</v>
      </c>
      <c r="Q232" s="57"/>
      <c r="R232" s="55" t="s">
        <v>1954</v>
      </c>
      <c r="S232" s="57"/>
      <c r="T232" s="57"/>
      <c r="U232" s="57"/>
      <c r="V232" s="55" t="s">
        <v>1955</v>
      </c>
      <c r="W232" s="55" t="s">
        <v>1956</v>
      </c>
      <c r="X232" s="55" t="s">
        <v>1957</v>
      </c>
      <c r="Y232" s="57"/>
      <c r="Z232" s="57"/>
      <c r="AA232" s="57"/>
      <c r="AB232" s="51"/>
      <c r="AC232" s="51"/>
      <c r="AD232" s="51"/>
      <c r="AE232" s="51"/>
      <c r="AF232" s="51"/>
      <c r="AG232" s="51"/>
      <c r="AH232" s="51"/>
      <c r="AI232" s="51"/>
      <c r="AJ232" s="51"/>
      <c r="AK232" s="51"/>
      <c r="AL232" s="51"/>
      <c r="AM232" s="51"/>
      <c r="AN232" s="51"/>
      <c r="AO232" s="51"/>
      <c r="AP232" s="51"/>
      <c r="AQ232" s="51"/>
      <c r="AR232" s="51"/>
      <c r="AS232" s="51"/>
      <c r="AT232" s="51"/>
      <c r="AU232" s="51"/>
    </row>
    <row r="233" spans="1:47">
      <c r="A233" s="51"/>
      <c r="B233" s="57"/>
      <c r="C233" s="55" t="s">
        <v>2584</v>
      </c>
      <c r="D233" s="57"/>
      <c r="E233" s="57"/>
      <c r="F233" s="57"/>
      <c r="G233" s="57"/>
      <c r="H233" s="55" t="s">
        <v>1959</v>
      </c>
      <c r="I233" s="57"/>
      <c r="J233" s="57"/>
      <c r="K233" s="57"/>
      <c r="L233" s="55" t="s">
        <v>1960</v>
      </c>
      <c r="M233" s="55" t="s">
        <v>1961</v>
      </c>
      <c r="N233" s="55" t="s">
        <v>1962</v>
      </c>
      <c r="O233" s="57"/>
      <c r="P233" s="55" t="s">
        <v>1963</v>
      </c>
      <c r="Q233" s="57"/>
      <c r="R233" s="55" t="s">
        <v>1964</v>
      </c>
      <c r="S233" s="57"/>
      <c r="T233" s="57"/>
      <c r="U233" s="57"/>
      <c r="V233" s="55" t="s">
        <v>1965</v>
      </c>
      <c r="W233" s="55" t="s">
        <v>1966</v>
      </c>
      <c r="X233" s="55" t="s">
        <v>1967</v>
      </c>
      <c r="Y233" s="57"/>
      <c r="Z233" s="57"/>
      <c r="AA233" s="57"/>
      <c r="AB233" s="51"/>
      <c r="AC233" s="51"/>
      <c r="AD233" s="51"/>
      <c r="AE233" s="51"/>
      <c r="AF233" s="51"/>
      <c r="AG233" s="51"/>
      <c r="AH233" s="51"/>
      <c r="AI233" s="51"/>
      <c r="AJ233" s="51"/>
      <c r="AK233" s="51"/>
      <c r="AL233" s="51"/>
      <c r="AM233" s="51"/>
      <c r="AN233" s="51"/>
      <c r="AO233" s="51"/>
      <c r="AP233" s="51"/>
      <c r="AQ233" s="51"/>
      <c r="AR233" s="51"/>
      <c r="AS233" s="51"/>
      <c r="AT233" s="51"/>
      <c r="AU233" s="51"/>
    </row>
    <row r="234" spans="1:47">
      <c r="A234" s="51"/>
      <c r="B234" s="57"/>
      <c r="C234" s="55" t="s">
        <v>1968</v>
      </c>
      <c r="D234" s="57"/>
      <c r="E234" s="57"/>
      <c r="F234" s="57"/>
      <c r="G234" s="57"/>
      <c r="H234" s="55" t="s">
        <v>1969</v>
      </c>
      <c r="I234" s="57"/>
      <c r="J234" s="57"/>
      <c r="K234" s="57"/>
      <c r="L234" s="55" t="s">
        <v>1970</v>
      </c>
      <c r="M234" s="55" t="s">
        <v>1971</v>
      </c>
      <c r="N234" s="55" t="s">
        <v>1972</v>
      </c>
      <c r="O234" s="57"/>
      <c r="P234" s="55" t="s">
        <v>1973</v>
      </c>
      <c r="Q234" s="57"/>
      <c r="R234" s="55" t="s">
        <v>1974</v>
      </c>
      <c r="S234" s="57"/>
      <c r="T234" s="57"/>
      <c r="U234" s="57"/>
      <c r="V234" s="55" t="s">
        <v>1975</v>
      </c>
      <c r="W234" s="55" t="s">
        <v>1976</v>
      </c>
      <c r="X234" s="55" t="s">
        <v>1977</v>
      </c>
      <c r="Y234" s="57"/>
      <c r="Z234" s="57"/>
      <c r="AA234" s="57"/>
      <c r="AB234" s="51"/>
      <c r="AC234" s="51"/>
      <c r="AD234" s="51"/>
      <c r="AE234" s="51"/>
      <c r="AF234" s="51"/>
      <c r="AG234" s="51"/>
      <c r="AH234" s="51"/>
      <c r="AI234" s="51"/>
      <c r="AJ234" s="51"/>
      <c r="AK234" s="51"/>
      <c r="AL234" s="51"/>
      <c r="AM234" s="51"/>
      <c r="AN234" s="51"/>
      <c r="AO234" s="51"/>
      <c r="AP234" s="51"/>
      <c r="AQ234" s="51"/>
      <c r="AR234" s="51"/>
      <c r="AS234" s="51"/>
      <c r="AT234" s="51"/>
      <c r="AU234" s="51"/>
    </row>
    <row r="235" spans="1:47">
      <c r="A235" s="51"/>
      <c r="B235" s="57"/>
      <c r="C235" s="55" t="s">
        <v>1978</v>
      </c>
      <c r="D235" s="57"/>
      <c r="E235" s="57"/>
      <c r="F235" s="57"/>
      <c r="G235" s="57"/>
      <c r="H235" s="55" t="s">
        <v>1979</v>
      </c>
      <c r="I235" s="57"/>
      <c r="J235" s="57"/>
      <c r="K235" s="57"/>
      <c r="L235" s="55" t="s">
        <v>1980</v>
      </c>
      <c r="M235" s="55" t="s">
        <v>1981</v>
      </c>
      <c r="N235" s="55" t="s">
        <v>1982</v>
      </c>
      <c r="O235" s="57"/>
      <c r="P235" s="55" t="s">
        <v>1983</v>
      </c>
      <c r="Q235" s="57"/>
      <c r="R235" s="55" t="s">
        <v>1984</v>
      </c>
      <c r="S235" s="57"/>
      <c r="T235" s="57"/>
      <c r="U235" s="57"/>
      <c r="V235" s="55" t="s">
        <v>1985</v>
      </c>
      <c r="W235" s="55" t="s">
        <v>1986</v>
      </c>
      <c r="X235" s="55" t="s">
        <v>1987</v>
      </c>
      <c r="Y235" s="57"/>
      <c r="Z235" s="57"/>
      <c r="AA235" s="57"/>
      <c r="AB235" s="51"/>
      <c r="AC235" s="51"/>
      <c r="AD235" s="51"/>
      <c r="AE235" s="51"/>
      <c r="AF235" s="51"/>
      <c r="AG235" s="51"/>
      <c r="AH235" s="51"/>
      <c r="AI235" s="51"/>
      <c r="AJ235" s="51"/>
      <c r="AK235" s="51"/>
      <c r="AL235" s="51"/>
      <c r="AM235" s="51"/>
      <c r="AN235" s="51"/>
      <c r="AO235" s="51"/>
      <c r="AP235" s="51"/>
      <c r="AQ235" s="51"/>
      <c r="AR235" s="51"/>
      <c r="AS235" s="51"/>
      <c r="AT235" s="51"/>
      <c r="AU235" s="51"/>
    </row>
    <row r="236" spans="1:47">
      <c r="A236" s="51"/>
      <c r="B236" s="57"/>
      <c r="C236" s="55" t="s">
        <v>1988</v>
      </c>
      <c r="D236" s="57"/>
      <c r="E236" s="57"/>
      <c r="F236" s="57"/>
      <c r="G236" s="57"/>
      <c r="H236" s="55" t="s">
        <v>1989</v>
      </c>
      <c r="I236" s="57"/>
      <c r="J236" s="57"/>
      <c r="K236" s="57"/>
      <c r="L236" s="55" t="s">
        <v>1990</v>
      </c>
      <c r="M236" s="55" t="s">
        <v>1991</v>
      </c>
      <c r="N236" s="55" t="s">
        <v>1992</v>
      </c>
      <c r="O236" s="57"/>
      <c r="P236" s="55" t="s">
        <v>1993</v>
      </c>
      <c r="Q236" s="57"/>
      <c r="R236" s="55" t="s">
        <v>1994</v>
      </c>
      <c r="S236" s="57"/>
      <c r="T236" s="57"/>
      <c r="U236" s="57"/>
      <c r="V236" s="55" t="s">
        <v>1995</v>
      </c>
      <c r="W236" s="55" t="s">
        <v>1996</v>
      </c>
      <c r="X236" s="55" t="s">
        <v>1997</v>
      </c>
      <c r="Y236" s="57"/>
      <c r="Z236" s="57"/>
      <c r="AA236" s="57"/>
      <c r="AB236" s="51"/>
      <c r="AC236" s="51"/>
      <c r="AD236" s="51"/>
      <c r="AE236" s="51"/>
      <c r="AF236" s="51"/>
      <c r="AG236" s="51"/>
      <c r="AH236" s="51"/>
      <c r="AI236" s="51"/>
      <c r="AJ236" s="51"/>
      <c r="AK236" s="51"/>
      <c r="AL236" s="51"/>
      <c r="AM236" s="51"/>
      <c r="AN236" s="51"/>
      <c r="AO236" s="51"/>
      <c r="AP236" s="51"/>
      <c r="AQ236" s="51"/>
      <c r="AR236" s="51"/>
      <c r="AS236" s="51"/>
      <c r="AT236" s="51"/>
      <c r="AU236" s="51"/>
    </row>
    <row r="237" spans="1:47">
      <c r="A237" s="51"/>
      <c r="B237" s="57"/>
      <c r="C237" s="55" t="s">
        <v>1998</v>
      </c>
      <c r="D237" s="57"/>
      <c r="E237" s="57"/>
      <c r="F237" s="57"/>
      <c r="G237" s="57"/>
      <c r="H237" s="55" t="s">
        <v>1999</v>
      </c>
      <c r="I237" s="57"/>
      <c r="J237" s="57"/>
      <c r="K237" s="57"/>
      <c r="L237" s="55" t="s">
        <v>2000</v>
      </c>
      <c r="M237" s="55" t="s">
        <v>2001</v>
      </c>
      <c r="N237" s="55" t="s">
        <v>2002</v>
      </c>
      <c r="O237" s="57"/>
      <c r="P237" s="55" t="s">
        <v>2003</v>
      </c>
      <c r="Q237" s="57"/>
      <c r="R237" s="55" t="s">
        <v>2004</v>
      </c>
      <c r="S237" s="57"/>
      <c r="T237" s="57"/>
      <c r="U237" s="57"/>
      <c r="V237" s="55" t="s">
        <v>2005</v>
      </c>
      <c r="W237" s="55" t="s">
        <v>2006</v>
      </c>
      <c r="X237" s="55" t="s">
        <v>2007</v>
      </c>
      <c r="Y237" s="57"/>
      <c r="Z237" s="57"/>
      <c r="AA237" s="57"/>
      <c r="AB237" s="51"/>
      <c r="AC237" s="51"/>
      <c r="AD237" s="51"/>
      <c r="AE237" s="51"/>
      <c r="AF237" s="51"/>
      <c r="AG237" s="51"/>
      <c r="AH237" s="51"/>
      <c r="AI237" s="51"/>
      <c r="AJ237" s="51"/>
      <c r="AK237" s="51"/>
      <c r="AL237" s="51"/>
      <c r="AM237" s="51"/>
      <c r="AN237" s="51"/>
      <c r="AO237" s="51"/>
      <c r="AP237" s="51"/>
      <c r="AQ237" s="51"/>
      <c r="AR237" s="51"/>
      <c r="AS237" s="51"/>
      <c r="AT237" s="51"/>
      <c r="AU237" s="51"/>
    </row>
    <row r="238" spans="1:47">
      <c r="A238" s="51"/>
      <c r="B238" s="57"/>
      <c r="C238" s="55" t="s">
        <v>2008</v>
      </c>
      <c r="D238" s="57"/>
      <c r="E238" s="57"/>
      <c r="F238" s="57"/>
      <c r="G238" s="57"/>
      <c r="H238" s="55" t="s">
        <v>2009</v>
      </c>
      <c r="I238" s="57"/>
      <c r="J238" s="57"/>
      <c r="K238" s="57"/>
      <c r="L238" s="55" t="s">
        <v>2010</v>
      </c>
      <c r="M238" s="55" t="s">
        <v>2011</v>
      </c>
      <c r="N238" s="55" t="s">
        <v>2012</v>
      </c>
      <c r="O238" s="57"/>
      <c r="P238" s="55" t="s">
        <v>2013</v>
      </c>
      <c r="Q238" s="57"/>
      <c r="R238" s="55" t="s">
        <v>2014</v>
      </c>
      <c r="S238" s="57"/>
      <c r="T238" s="57"/>
      <c r="U238" s="57"/>
      <c r="V238" s="55" t="s">
        <v>2015</v>
      </c>
      <c r="W238" s="55" t="s">
        <v>2016</v>
      </c>
      <c r="X238" s="55" t="s">
        <v>2017</v>
      </c>
      <c r="Y238" s="57"/>
      <c r="Z238" s="57"/>
      <c r="AA238" s="57"/>
      <c r="AB238" s="51"/>
      <c r="AC238" s="51"/>
      <c r="AD238" s="51"/>
      <c r="AE238" s="51"/>
      <c r="AF238" s="51"/>
      <c r="AG238" s="51"/>
      <c r="AH238" s="51"/>
      <c r="AI238" s="51"/>
      <c r="AJ238" s="51"/>
      <c r="AK238" s="51"/>
      <c r="AL238" s="51"/>
      <c r="AM238" s="51"/>
      <c r="AN238" s="51"/>
      <c r="AO238" s="51"/>
      <c r="AP238" s="51"/>
      <c r="AQ238" s="51"/>
      <c r="AR238" s="51"/>
      <c r="AS238" s="51"/>
      <c r="AT238" s="51"/>
      <c r="AU238" s="51"/>
    </row>
    <row r="239" spans="1:47">
      <c r="A239" s="51"/>
      <c r="B239" s="57"/>
      <c r="C239" s="56" t="s">
        <v>2585</v>
      </c>
      <c r="D239" s="57"/>
      <c r="E239" s="57"/>
      <c r="F239" s="57"/>
      <c r="G239" s="57"/>
      <c r="H239" s="55" t="s">
        <v>2019</v>
      </c>
      <c r="I239" s="57"/>
      <c r="J239" s="57"/>
      <c r="K239" s="57"/>
      <c r="L239" s="55" t="s">
        <v>2020</v>
      </c>
      <c r="M239" s="55" t="s">
        <v>2021</v>
      </c>
      <c r="N239" s="55" t="s">
        <v>2022</v>
      </c>
      <c r="O239" s="57"/>
      <c r="P239" s="55" t="s">
        <v>2023</v>
      </c>
      <c r="Q239" s="57"/>
      <c r="R239" s="55" t="s">
        <v>2024</v>
      </c>
      <c r="S239" s="57"/>
      <c r="T239" s="57"/>
      <c r="U239" s="57"/>
      <c r="V239" s="55" t="s">
        <v>2025</v>
      </c>
      <c r="W239" s="55" t="s">
        <v>2026</v>
      </c>
      <c r="X239" s="55" t="s">
        <v>2027</v>
      </c>
      <c r="Y239" s="57"/>
      <c r="Z239" s="57"/>
      <c r="AA239" s="57"/>
      <c r="AB239" s="51"/>
      <c r="AC239" s="51"/>
      <c r="AD239" s="51"/>
      <c r="AE239" s="51"/>
      <c r="AF239" s="51"/>
      <c r="AG239" s="51"/>
      <c r="AH239" s="51"/>
      <c r="AI239" s="51"/>
      <c r="AJ239" s="51"/>
      <c r="AK239" s="51"/>
      <c r="AL239" s="51"/>
      <c r="AM239" s="51"/>
      <c r="AN239" s="51"/>
      <c r="AO239" s="51"/>
      <c r="AP239" s="51"/>
      <c r="AQ239" s="51"/>
      <c r="AR239" s="51"/>
      <c r="AS239" s="51"/>
      <c r="AT239" s="51"/>
      <c r="AU239" s="51"/>
    </row>
    <row r="240" spans="1:47">
      <c r="A240" s="51"/>
      <c r="B240" s="57"/>
      <c r="C240" s="57"/>
      <c r="D240" s="57"/>
      <c r="E240" s="57"/>
      <c r="F240" s="57"/>
      <c r="G240" s="57"/>
      <c r="H240" s="55" t="s">
        <v>2028</v>
      </c>
      <c r="I240" s="57"/>
      <c r="J240" s="57"/>
      <c r="K240" s="57"/>
      <c r="L240" s="55" t="s">
        <v>2029</v>
      </c>
      <c r="M240" s="55" t="s">
        <v>2030</v>
      </c>
      <c r="N240" s="55" t="s">
        <v>2031</v>
      </c>
      <c r="O240" s="57"/>
      <c r="P240" s="55" t="s">
        <v>2032</v>
      </c>
      <c r="Q240" s="57"/>
      <c r="R240" s="55" t="s">
        <v>2033</v>
      </c>
      <c r="S240" s="57"/>
      <c r="T240" s="57"/>
      <c r="U240" s="57"/>
      <c r="V240" s="55" t="s">
        <v>2034</v>
      </c>
      <c r="W240" s="55" t="s">
        <v>2035</v>
      </c>
      <c r="X240" s="55" t="s">
        <v>2036</v>
      </c>
      <c r="Y240" s="57"/>
      <c r="Z240" s="57"/>
      <c r="AA240" s="57"/>
      <c r="AB240" s="51"/>
      <c r="AC240" s="51"/>
      <c r="AD240" s="51"/>
      <c r="AE240" s="51"/>
      <c r="AF240" s="51"/>
      <c r="AG240" s="51"/>
      <c r="AH240" s="51"/>
      <c r="AI240" s="51"/>
      <c r="AJ240" s="51"/>
      <c r="AK240" s="51"/>
      <c r="AL240" s="51"/>
      <c r="AM240" s="51"/>
      <c r="AN240" s="51"/>
      <c r="AO240" s="51"/>
      <c r="AP240" s="51"/>
      <c r="AQ240" s="51"/>
      <c r="AR240" s="51"/>
      <c r="AS240" s="51"/>
      <c r="AT240" s="51"/>
      <c r="AU240" s="51"/>
    </row>
    <row r="241" spans="1:47">
      <c r="A241" s="51"/>
      <c r="B241" s="57"/>
      <c r="C241" s="57"/>
      <c r="D241" s="57"/>
      <c r="E241" s="57"/>
      <c r="F241" s="57"/>
      <c r="G241" s="57"/>
      <c r="H241" s="55" t="s">
        <v>2037</v>
      </c>
      <c r="I241" s="57"/>
      <c r="J241" s="57"/>
      <c r="K241" s="57"/>
      <c r="L241" s="55" t="s">
        <v>2038</v>
      </c>
      <c r="M241" s="55" t="s">
        <v>2039</v>
      </c>
      <c r="N241" s="55" t="s">
        <v>2040</v>
      </c>
      <c r="O241" s="57"/>
      <c r="P241" s="55" t="s">
        <v>2041</v>
      </c>
      <c r="Q241" s="57"/>
      <c r="R241" s="55" t="s">
        <v>2042</v>
      </c>
      <c r="S241" s="57"/>
      <c r="T241" s="57"/>
      <c r="U241" s="57"/>
      <c r="V241" s="55" t="s">
        <v>2043</v>
      </c>
      <c r="W241" s="55" t="s">
        <v>2044</v>
      </c>
      <c r="X241" s="55" t="s">
        <v>2045</v>
      </c>
      <c r="Y241" s="57"/>
      <c r="Z241" s="57"/>
      <c r="AA241" s="57"/>
      <c r="AB241" s="51"/>
      <c r="AC241" s="51"/>
      <c r="AD241" s="51"/>
      <c r="AE241" s="51"/>
      <c r="AF241" s="51"/>
      <c r="AG241" s="51"/>
      <c r="AH241" s="51"/>
      <c r="AI241" s="51"/>
      <c r="AJ241" s="51"/>
      <c r="AK241" s="51"/>
      <c r="AL241" s="51"/>
      <c r="AM241" s="51"/>
      <c r="AN241" s="51"/>
      <c r="AO241" s="51"/>
      <c r="AP241" s="51"/>
      <c r="AQ241" s="51"/>
      <c r="AR241" s="51"/>
      <c r="AS241" s="51"/>
      <c r="AT241" s="51"/>
      <c r="AU241" s="51"/>
    </row>
    <row r="242" spans="1:47">
      <c r="A242" s="51"/>
      <c r="B242" s="57"/>
      <c r="C242" s="57"/>
      <c r="D242" s="57"/>
      <c r="E242" s="57"/>
      <c r="F242" s="57"/>
      <c r="G242" s="57"/>
      <c r="H242" s="55" t="s">
        <v>2046</v>
      </c>
      <c r="I242" s="57"/>
      <c r="J242" s="57"/>
      <c r="K242" s="57"/>
      <c r="L242" s="55" t="s">
        <v>2047</v>
      </c>
      <c r="M242" s="55" t="s">
        <v>2048</v>
      </c>
      <c r="N242" s="55" t="s">
        <v>2049</v>
      </c>
      <c r="O242" s="57"/>
      <c r="P242" s="55" t="s">
        <v>2050</v>
      </c>
      <c r="Q242" s="57"/>
      <c r="R242" s="55" t="s">
        <v>2051</v>
      </c>
      <c r="S242" s="57"/>
      <c r="T242" s="57"/>
      <c r="U242" s="57"/>
      <c r="V242" s="55" t="s">
        <v>2052</v>
      </c>
      <c r="W242" s="55" t="s">
        <v>2053</v>
      </c>
      <c r="X242" s="55" t="s">
        <v>2054</v>
      </c>
      <c r="Y242" s="57"/>
      <c r="Z242" s="57"/>
      <c r="AA242" s="57"/>
      <c r="AB242" s="51"/>
      <c r="AC242" s="51"/>
      <c r="AD242" s="51"/>
      <c r="AE242" s="51"/>
      <c r="AF242" s="51"/>
      <c r="AG242" s="51"/>
      <c r="AH242" s="51"/>
      <c r="AI242" s="51"/>
      <c r="AJ242" s="51"/>
      <c r="AK242" s="51"/>
      <c r="AL242" s="51"/>
      <c r="AM242" s="51"/>
      <c r="AN242" s="51"/>
      <c r="AO242" s="51"/>
      <c r="AP242" s="51"/>
      <c r="AQ242" s="51"/>
      <c r="AR242" s="51"/>
      <c r="AS242" s="51"/>
      <c r="AT242" s="51"/>
      <c r="AU242" s="51"/>
    </row>
    <row r="243" spans="1:47">
      <c r="A243" s="51"/>
      <c r="B243" s="57"/>
      <c r="C243" s="57"/>
      <c r="D243" s="57"/>
      <c r="E243" s="57"/>
      <c r="F243" s="57"/>
      <c r="G243" s="57"/>
      <c r="H243" s="55" t="s">
        <v>2055</v>
      </c>
      <c r="I243" s="57"/>
      <c r="J243" s="57"/>
      <c r="K243" s="57"/>
      <c r="L243" s="55" t="s">
        <v>2056</v>
      </c>
      <c r="M243" s="55" t="s">
        <v>2057</v>
      </c>
      <c r="N243" s="55" t="s">
        <v>2058</v>
      </c>
      <c r="O243" s="57"/>
      <c r="P243" s="55" t="s">
        <v>2059</v>
      </c>
      <c r="Q243" s="57"/>
      <c r="R243" s="55" t="s">
        <v>2060</v>
      </c>
      <c r="S243" s="57"/>
      <c r="T243" s="57"/>
      <c r="U243" s="57"/>
      <c r="V243" s="55" t="s">
        <v>2061</v>
      </c>
      <c r="W243" s="55" t="s">
        <v>2062</v>
      </c>
      <c r="X243" s="55" t="s">
        <v>2063</v>
      </c>
      <c r="Y243" s="57"/>
      <c r="Z243" s="57"/>
      <c r="AA243" s="57"/>
      <c r="AB243" s="51"/>
      <c r="AC243" s="51"/>
      <c r="AD243" s="51"/>
      <c r="AE243" s="51"/>
      <c r="AF243" s="51"/>
      <c r="AG243" s="51"/>
      <c r="AH243" s="51"/>
      <c r="AI243" s="51"/>
      <c r="AJ243" s="51"/>
      <c r="AK243" s="51"/>
      <c r="AL243" s="51"/>
      <c r="AM243" s="51"/>
      <c r="AN243" s="51"/>
      <c r="AO243" s="51"/>
      <c r="AP243" s="51"/>
      <c r="AQ243" s="51"/>
      <c r="AR243" s="51"/>
      <c r="AS243" s="51"/>
      <c r="AT243" s="51"/>
      <c r="AU243" s="51"/>
    </row>
    <row r="244" spans="1:47">
      <c r="A244" s="51"/>
      <c r="B244" s="57"/>
      <c r="C244" s="57"/>
      <c r="D244" s="57"/>
      <c r="E244" s="57"/>
      <c r="F244" s="57"/>
      <c r="G244" s="57"/>
      <c r="H244" s="55" t="s">
        <v>2064</v>
      </c>
      <c r="I244" s="57"/>
      <c r="J244" s="57"/>
      <c r="K244" s="57"/>
      <c r="L244" s="55" t="s">
        <v>2065</v>
      </c>
      <c r="M244" s="55" t="s">
        <v>2066</v>
      </c>
      <c r="N244" s="55" t="s">
        <v>2067</v>
      </c>
      <c r="O244" s="57"/>
      <c r="P244" s="55" t="s">
        <v>2068</v>
      </c>
      <c r="Q244" s="57"/>
      <c r="R244" s="55" t="s">
        <v>2069</v>
      </c>
      <c r="S244" s="57"/>
      <c r="T244" s="57"/>
      <c r="U244" s="57"/>
      <c r="V244" s="55" t="s">
        <v>2070</v>
      </c>
      <c r="W244" s="55" t="s">
        <v>2071</v>
      </c>
      <c r="X244" s="56" t="s">
        <v>2610</v>
      </c>
      <c r="Y244" s="57"/>
      <c r="Z244" s="57"/>
      <c r="AA244" s="57"/>
      <c r="AB244" s="51"/>
      <c r="AC244" s="51"/>
      <c r="AD244" s="51"/>
      <c r="AE244" s="51"/>
      <c r="AF244" s="51"/>
      <c r="AG244" s="51"/>
      <c r="AH244" s="51"/>
      <c r="AI244" s="51"/>
      <c r="AJ244" s="51"/>
      <c r="AK244" s="51"/>
      <c r="AL244" s="51"/>
      <c r="AM244" s="51"/>
      <c r="AN244" s="51"/>
      <c r="AO244" s="51"/>
      <c r="AP244" s="51"/>
      <c r="AQ244" s="51"/>
      <c r="AR244" s="51"/>
      <c r="AS244" s="51"/>
      <c r="AT244" s="51"/>
      <c r="AU244" s="51"/>
    </row>
    <row r="245" spans="1:47">
      <c r="A245" s="51"/>
      <c r="B245" s="57"/>
      <c r="C245" s="57"/>
      <c r="D245" s="57"/>
      <c r="E245" s="57"/>
      <c r="F245" s="57"/>
      <c r="G245" s="57"/>
      <c r="H245" s="55" t="s">
        <v>2073</v>
      </c>
      <c r="I245" s="57"/>
      <c r="J245" s="57"/>
      <c r="K245" s="57"/>
      <c r="L245" s="55" t="s">
        <v>2074</v>
      </c>
      <c r="M245" s="55" t="s">
        <v>2075</v>
      </c>
      <c r="N245" s="55" t="s">
        <v>2076</v>
      </c>
      <c r="O245" s="57"/>
      <c r="P245" s="55" t="s">
        <v>2077</v>
      </c>
      <c r="Q245" s="57"/>
      <c r="R245" s="55" t="s">
        <v>2078</v>
      </c>
      <c r="S245" s="57"/>
      <c r="T245" s="57"/>
      <c r="U245" s="57"/>
      <c r="V245" s="55" t="s">
        <v>2079</v>
      </c>
      <c r="W245" s="55" t="s">
        <v>2080</v>
      </c>
      <c r="X245" s="57"/>
      <c r="Y245" s="57"/>
      <c r="Z245" s="57"/>
      <c r="AA245" s="57"/>
      <c r="AB245" s="51"/>
      <c r="AC245" s="51"/>
      <c r="AD245" s="51"/>
      <c r="AE245" s="51"/>
      <c r="AF245" s="51"/>
      <c r="AG245" s="51"/>
      <c r="AH245" s="51"/>
      <c r="AI245" s="51"/>
      <c r="AJ245" s="51"/>
      <c r="AK245" s="51"/>
      <c r="AL245" s="51"/>
      <c r="AM245" s="51"/>
      <c r="AN245" s="51"/>
      <c r="AO245" s="51"/>
      <c r="AP245" s="51"/>
      <c r="AQ245" s="51"/>
      <c r="AR245" s="51"/>
      <c r="AS245" s="51"/>
      <c r="AT245" s="51"/>
      <c r="AU245" s="51"/>
    </row>
    <row r="246" spans="1:47">
      <c r="A246" s="51"/>
      <c r="B246" s="57"/>
      <c r="C246" s="57"/>
      <c r="D246" s="57"/>
      <c r="E246" s="57"/>
      <c r="F246" s="57"/>
      <c r="G246" s="57"/>
      <c r="H246" s="55" t="s">
        <v>2081</v>
      </c>
      <c r="I246" s="57"/>
      <c r="J246" s="57"/>
      <c r="K246" s="57"/>
      <c r="L246" s="55" t="s">
        <v>2082</v>
      </c>
      <c r="M246" s="55" t="s">
        <v>2083</v>
      </c>
      <c r="N246" s="55" t="s">
        <v>2084</v>
      </c>
      <c r="O246" s="57"/>
      <c r="P246" s="55" t="s">
        <v>2085</v>
      </c>
      <c r="Q246" s="57"/>
      <c r="R246" s="55" t="s">
        <v>2086</v>
      </c>
      <c r="S246" s="57"/>
      <c r="T246" s="57"/>
      <c r="U246" s="57"/>
      <c r="V246" s="55" t="s">
        <v>2087</v>
      </c>
      <c r="W246" s="55" t="s">
        <v>2088</v>
      </c>
      <c r="X246" s="57"/>
      <c r="Y246" s="57"/>
      <c r="Z246" s="57"/>
      <c r="AA246" s="57"/>
      <c r="AB246" s="51"/>
      <c r="AC246" s="51"/>
      <c r="AD246" s="51"/>
      <c r="AE246" s="51"/>
      <c r="AF246" s="51"/>
      <c r="AG246" s="51"/>
      <c r="AH246" s="51"/>
      <c r="AI246" s="51"/>
      <c r="AJ246" s="51"/>
      <c r="AK246" s="51"/>
      <c r="AL246" s="51"/>
      <c r="AM246" s="51"/>
      <c r="AN246" s="51"/>
      <c r="AO246" s="51"/>
      <c r="AP246" s="51"/>
      <c r="AQ246" s="51"/>
      <c r="AR246" s="51"/>
      <c r="AS246" s="51"/>
      <c r="AT246" s="51"/>
      <c r="AU246" s="51"/>
    </row>
    <row r="247" spans="1:47">
      <c r="A247" s="51"/>
      <c r="B247" s="57"/>
      <c r="C247" s="57"/>
      <c r="D247" s="57"/>
      <c r="E247" s="57"/>
      <c r="F247" s="57"/>
      <c r="G247" s="57"/>
      <c r="H247" s="55" t="s">
        <v>2089</v>
      </c>
      <c r="I247" s="57"/>
      <c r="J247" s="57"/>
      <c r="K247" s="57"/>
      <c r="L247" s="55" t="s">
        <v>2090</v>
      </c>
      <c r="M247" s="55" t="s">
        <v>2091</v>
      </c>
      <c r="N247" s="56" t="s">
        <v>2599</v>
      </c>
      <c r="O247" s="57"/>
      <c r="P247" s="55" t="s">
        <v>2093</v>
      </c>
      <c r="Q247" s="57"/>
      <c r="R247" s="55" t="s">
        <v>2094</v>
      </c>
      <c r="S247" s="57"/>
      <c r="T247" s="57"/>
      <c r="U247" s="57"/>
      <c r="V247" s="55" t="s">
        <v>2095</v>
      </c>
      <c r="W247" s="55" t="s">
        <v>2096</v>
      </c>
      <c r="X247" s="57"/>
      <c r="Y247" s="57"/>
      <c r="Z247" s="57"/>
      <c r="AA247" s="57"/>
      <c r="AB247" s="51"/>
      <c r="AC247" s="51"/>
      <c r="AD247" s="51"/>
      <c r="AE247" s="51"/>
      <c r="AF247" s="51"/>
      <c r="AG247" s="51"/>
      <c r="AH247" s="51"/>
      <c r="AI247" s="51"/>
      <c r="AJ247" s="51"/>
      <c r="AK247" s="51"/>
      <c r="AL247" s="51"/>
      <c r="AM247" s="51"/>
      <c r="AN247" s="51"/>
      <c r="AO247" s="51"/>
      <c r="AP247" s="51"/>
      <c r="AQ247" s="51"/>
      <c r="AR247" s="51"/>
      <c r="AS247" s="51"/>
      <c r="AT247" s="51"/>
      <c r="AU247" s="51"/>
    </row>
    <row r="248" spans="1:47">
      <c r="A248" s="51"/>
      <c r="B248" s="57"/>
      <c r="C248" s="57"/>
      <c r="D248" s="57"/>
      <c r="E248" s="57"/>
      <c r="F248" s="57"/>
      <c r="G248" s="57"/>
      <c r="H248" s="55" t="s">
        <v>2097</v>
      </c>
      <c r="I248" s="57"/>
      <c r="J248" s="57"/>
      <c r="K248" s="57"/>
      <c r="L248" s="55" t="s">
        <v>2098</v>
      </c>
      <c r="M248" s="55" t="s">
        <v>2099</v>
      </c>
      <c r="N248" s="57"/>
      <c r="O248" s="57"/>
      <c r="P248" s="55" t="s">
        <v>2100</v>
      </c>
      <c r="Q248" s="57"/>
      <c r="R248" s="55" t="s">
        <v>2101</v>
      </c>
      <c r="S248" s="57"/>
      <c r="T248" s="57"/>
      <c r="U248" s="57"/>
      <c r="V248" s="55" t="s">
        <v>2102</v>
      </c>
      <c r="W248" s="55" t="s">
        <v>2103</v>
      </c>
      <c r="X248" s="57"/>
      <c r="Y248" s="57"/>
      <c r="Z248" s="57"/>
      <c r="AA248" s="57"/>
      <c r="AB248" s="51"/>
      <c r="AC248" s="51"/>
      <c r="AD248" s="51"/>
      <c r="AE248" s="51"/>
      <c r="AF248" s="51"/>
      <c r="AG248" s="51"/>
      <c r="AH248" s="51"/>
      <c r="AI248" s="51"/>
      <c r="AJ248" s="51"/>
      <c r="AK248" s="51"/>
      <c r="AL248" s="51"/>
      <c r="AM248" s="51"/>
      <c r="AN248" s="51"/>
      <c r="AO248" s="51"/>
      <c r="AP248" s="51"/>
      <c r="AQ248" s="51"/>
      <c r="AR248" s="51"/>
      <c r="AS248" s="51"/>
      <c r="AT248" s="51"/>
      <c r="AU248" s="51"/>
    </row>
    <row r="249" spans="1:47">
      <c r="A249" s="51"/>
      <c r="B249" s="57"/>
      <c r="C249" s="57"/>
      <c r="D249" s="57"/>
      <c r="E249" s="57"/>
      <c r="F249" s="57"/>
      <c r="G249" s="57"/>
      <c r="H249" s="55" t="s">
        <v>2104</v>
      </c>
      <c r="I249" s="57"/>
      <c r="J249" s="57"/>
      <c r="K249" s="57"/>
      <c r="L249" s="55" t="s">
        <v>2105</v>
      </c>
      <c r="M249" s="55" t="s">
        <v>2106</v>
      </c>
      <c r="N249" s="57"/>
      <c r="O249" s="57"/>
      <c r="P249" s="56" t="s">
        <v>2601</v>
      </c>
      <c r="Q249" s="57"/>
      <c r="R249" s="55" t="s">
        <v>2108</v>
      </c>
      <c r="S249" s="57"/>
      <c r="T249" s="57"/>
      <c r="U249" s="57"/>
      <c r="V249" s="55" t="s">
        <v>2109</v>
      </c>
      <c r="W249" s="55" t="s">
        <v>2110</v>
      </c>
      <c r="X249" s="57"/>
      <c r="Y249" s="57"/>
      <c r="Z249" s="57"/>
      <c r="AA249" s="57"/>
      <c r="AB249" s="51"/>
      <c r="AC249" s="51"/>
      <c r="AD249" s="51"/>
      <c r="AE249" s="51"/>
      <c r="AF249" s="51"/>
      <c r="AG249" s="51"/>
      <c r="AH249" s="51"/>
      <c r="AI249" s="51"/>
      <c r="AJ249" s="51"/>
      <c r="AK249" s="51"/>
      <c r="AL249" s="51"/>
      <c r="AM249" s="51"/>
      <c r="AN249" s="51"/>
      <c r="AO249" s="51"/>
      <c r="AP249" s="51"/>
      <c r="AQ249" s="51"/>
      <c r="AR249" s="51"/>
      <c r="AS249" s="51"/>
      <c r="AT249" s="51"/>
      <c r="AU249" s="51"/>
    </row>
    <row r="250" spans="1:47">
      <c r="A250" s="51"/>
      <c r="B250" s="57"/>
      <c r="C250" s="57"/>
      <c r="D250" s="57"/>
      <c r="E250" s="57"/>
      <c r="F250" s="57"/>
      <c r="G250" s="57"/>
      <c r="H250" s="55" t="s">
        <v>2111</v>
      </c>
      <c r="I250" s="57"/>
      <c r="J250" s="57"/>
      <c r="K250" s="57"/>
      <c r="L250" s="55" t="s">
        <v>2112</v>
      </c>
      <c r="M250" s="55" t="s">
        <v>2113</v>
      </c>
      <c r="N250" s="57"/>
      <c r="O250" s="57"/>
      <c r="P250" s="57"/>
      <c r="Q250" s="57"/>
      <c r="R250" s="55" t="s">
        <v>2114</v>
      </c>
      <c r="S250" s="57"/>
      <c r="T250" s="57"/>
      <c r="U250" s="57"/>
      <c r="V250" s="55" t="s">
        <v>2115</v>
      </c>
      <c r="W250" s="55" t="s">
        <v>2116</v>
      </c>
      <c r="X250" s="57"/>
      <c r="Y250" s="57"/>
      <c r="Z250" s="57"/>
      <c r="AA250" s="57"/>
      <c r="AB250" s="51"/>
      <c r="AC250" s="51"/>
      <c r="AD250" s="51"/>
      <c r="AE250" s="51"/>
      <c r="AF250" s="51"/>
      <c r="AG250" s="51"/>
      <c r="AH250" s="51"/>
      <c r="AI250" s="51"/>
      <c r="AJ250" s="51"/>
      <c r="AK250" s="51"/>
      <c r="AL250" s="51"/>
      <c r="AM250" s="51"/>
      <c r="AN250" s="51"/>
      <c r="AO250" s="51"/>
      <c r="AP250" s="51"/>
      <c r="AQ250" s="51"/>
      <c r="AR250" s="51"/>
      <c r="AS250" s="51"/>
      <c r="AT250" s="51"/>
      <c r="AU250" s="51"/>
    </row>
    <row r="251" spans="1:47">
      <c r="A251" s="51"/>
      <c r="B251" s="57"/>
      <c r="C251" s="57"/>
      <c r="D251" s="57"/>
      <c r="E251" s="57"/>
      <c r="F251" s="57"/>
      <c r="G251" s="57"/>
      <c r="H251" s="55" t="s">
        <v>2117</v>
      </c>
      <c r="I251" s="57"/>
      <c r="J251" s="57"/>
      <c r="K251" s="57"/>
      <c r="L251" s="55" t="s">
        <v>2118</v>
      </c>
      <c r="M251" s="55" t="s">
        <v>2119</v>
      </c>
      <c r="N251" s="57"/>
      <c r="O251" s="57"/>
      <c r="P251" s="57"/>
      <c r="Q251" s="57"/>
      <c r="R251" s="55" t="s">
        <v>2120</v>
      </c>
      <c r="S251" s="57"/>
      <c r="T251" s="57"/>
      <c r="U251" s="57"/>
      <c r="V251" s="55" t="s">
        <v>2121</v>
      </c>
      <c r="W251" s="55" t="s">
        <v>2122</v>
      </c>
      <c r="X251" s="57"/>
      <c r="Y251" s="57"/>
      <c r="Z251" s="57"/>
      <c r="AA251" s="57"/>
      <c r="AB251" s="51"/>
      <c r="AC251" s="51"/>
      <c r="AD251" s="51"/>
      <c r="AE251" s="51"/>
      <c r="AF251" s="51"/>
      <c r="AG251" s="51"/>
      <c r="AH251" s="51"/>
      <c r="AI251" s="51"/>
      <c r="AJ251" s="51"/>
      <c r="AK251" s="51"/>
      <c r="AL251" s="51"/>
      <c r="AM251" s="51"/>
      <c r="AN251" s="51"/>
      <c r="AO251" s="51"/>
      <c r="AP251" s="51"/>
      <c r="AQ251" s="51"/>
      <c r="AR251" s="51"/>
      <c r="AS251" s="51"/>
      <c r="AT251" s="51"/>
      <c r="AU251" s="51"/>
    </row>
    <row r="252" spans="1:47">
      <c r="A252" s="51"/>
      <c r="B252" s="57"/>
      <c r="C252" s="57"/>
      <c r="D252" s="57"/>
      <c r="E252" s="57"/>
      <c r="F252" s="57"/>
      <c r="G252" s="57"/>
      <c r="H252" s="55" t="s">
        <v>2123</v>
      </c>
      <c r="I252" s="57"/>
      <c r="J252" s="57"/>
      <c r="K252" s="57"/>
      <c r="L252" s="55" t="s">
        <v>2124</v>
      </c>
      <c r="M252" s="55" t="s">
        <v>2125</v>
      </c>
      <c r="N252" s="57"/>
      <c r="O252" s="57"/>
      <c r="P252" s="57"/>
      <c r="Q252" s="57"/>
      <c r="R252" s="55" t="s">
        <v>2126</v>
      </c>
      <c r="S252" s="57"/>
      <c r="T252" s="57"/>
      <c r="U252" s="57"/>
      <c r="V252" s="55" t="s">
        <v>2127</v>
      </c>
      <c r="W252" s="55" t="s">
        <v>2128</v>
      </c>
      <c r="X252" s="57"/>
      <c r="Y252" s="57"/>
      <c r="Z252" s="57"/>
      <c r="AA252" s="57"/>
      <c r="AB252" s="51"/>
      <c r="AC252" s="51"/>
      <c r="AD252" s="51"/>
      <c r="AE252" s="51"/>
      <c r="AF252" s="51"/>
      <c r="AG252" s="51"/>
      <c r="AH252" s="51"/>
      <c r="AI252" s="51"/>
      <c r="AJ252" s="51"/>
      <c r="AK252" s="51"/>
      <c r="AL252" s="51"/>
      <c r="AM252" s="51"/>
      <c r="AN252" s="51"/>
      <c r="AO252" s="51"/>
      <c r="AP252" s="51"/>
      <c r="AQ252" s="51"/>
      <c r="AR252" s="51"/>
      <c r="AS252" s="51"/>
      <c r="AT252" s="51"/>
      <c r="AU252" s="51"/>
    </row>
    <row r="253" spans="1:47">
      <c r="A253" s="51"/>
      <c r="B253" s="57"/>
      <c r="C253" s="57"/>
      <c r="D253" s="57"/>
      <c r="E253" s="57"/>
      <c r="F253" s="57"/>
      <c r="G253" s="57"/>
      <c r="H253" s="55" t="s">
        <v>2129</v>
      </c>
      <c r="I253" s="57"/>
      <c r="J253" s="57"/>
      <c r="K253" s="57"/>
      <c r="L253" s="55" t="s">
        <v>2130</v>
      </c>
      <c r="M253" s="55" t="s">
        <v>2131</v>
      </c>
      <c r="N253" s="57"/>
      <c r="O253" s="57"/>
      <c r="P253" s="57"/>
      <c r="Q253" s="57"/>
      <c r="R253" s="55" t="s">
        <v>2132</v>
      </c>
      <c r="S253" s="57"/>
      <c r="T253" s="57"/>
      <c r="U253" s="57"/>
      <c r="V253" s="55" t="s">
        <v>2133</v>
      </c>
      <c r="W253" s="55" t="s">
        <v>2134</v>
      </c>
      <c r="X253" s="57"/>
      <c r="Y253" s="57"/>
      <c r="Z253" s="57"/>
      <c r="AA253" s="57"/>
      <c r="AB253" s="51"/>
      <c r="AC253" s="51"/>
      <c r="AD253" s="51"/>
      <c r="AE253" s="51"/>
      <c r="AF253" s="51"/>
      <c r="AG253" s="51"/>
      <c r="AH253" s="51"/>
      <c r="AI253" s="51"/>
      <c r="AJ253" s="51"/>
      <c r="AK253" s="51"/>
      <c r="AL253" s="51"/>
      <c r="AM253" s="51"/>
      <c r="AN253" s="51"/>
      <c r="AO253" s="51"/>
      <c r="AP253" s="51"/>
      <c r="AQ253" s="51"/>
      <c r="AR253" s="51"/>
      <c r="AS253" s="51"/>
      <c r="AT253" s="51"/>
      <c r="AU253" s="51"/>
    </row>
    <row r="254" spans="1:47">
      <c r="A254" s="51"/>
      <c r="B254" s="57"/>
      <c r="C254" s="57"/>
      <c r="D254" s="57"/>
      <c r="E254" s="57"/>
      <c r="F254" s="57"/>
      <c r="G254" s="57"/>
      <c r="H254" s="55" t="s">
        <v>2135</v>
      </c>
      <c r="I254" s="57"/>
      <c r="J254" s="57"/>
      <c r="K254" s="57"/>
      <c r="L254" s="55" t="s">
        <v>2136</v>
      </c>
      <c r="M254" s="55" t="s">
        <v>2137</v>
      </c>
      <c r="N254" s="57"/>
      <c r="O254" s="57"/>
      <c r="P254" s="57"/>
      <c r="Q254" s="57"/>
      <c r="R254" s="55" t="s">
        <v>2138</v>
      </c>
      <c r="S254" s="57"/>
      <c r="T254" s="57"/>
      <c r="U254" s="57"/>
      <c r="V254" s="56" t="s">
        <v>2608</v>
      </c>
      <c r="W254" s="55" t="s">
        <v>2140</v>
      </c>
      <c r="X254" s="57"/>
      <c r="Y254" s="57"/>
      <c r="Z254" s="57"/>
      <c r="AA254" s="57"/>
      <c r="AB254" s="51"/>
      <c r="AC254" s="51"/>
      <c r="AD254" s="51"/>
      <c r="AE254" s="51"/>
      <c r="AF254" s="51"/>
      <c r="AG254" s="51"/>
      <c r="AH254" s="51"/>
      <c r="AI254" s="51"/>
      <c r="AJ254" s="51"/>
      <c r="AK254" s="51"/>
      <c r="AL254" s="51"/>
      <c r="AM254" s="51"/>
      <c r="AN254" s="51"/>
      <c r="AO254" s="51"/>
      <c r="AP254" s="51"/>
      <c r="AQ254" s="51"/>
      <c r="AR254" s="51"/>
      <c r="AS254" s="51"/>
      <c r="AT254" s="51"/>
      <c r="AU254" s="51"/>
    </row>
    <row r="255" spans="1:47">
      <c r="A255" s="51"/>
      <c r="B255" s="57"/>
      <c r="C255" s="57"/>
      <c r="D255" s="57"/>
      <c r="E255" s="57"/>
      <c r="F255" s="57"/>
      <c r="G255" s="57"/>
      <c r="H255" s="55" t="s">
        <v>2141</v>
      </c>
      <c r="I255" s="57"/>
      <c r="J255" s="57"/>
      <c r="K255" s="57"/>
      <c r="L255" s="55" t="s">
        <v>2142</v>
      </c>
      <c r="M255" s="55" t="s">
        <v>2143</v>
      </c>
      <c r="N255" s="57"/>
      <c r="O255" s="57"/>
      <c r="P255" s="57"/>
      <c r="Q255" s="57"/>
      <c r="R255" s="55" t="s">
        <v>2144</v>
      </c>
      <c r="S255" s="57"/>
      <c r="T255" s="57"/>
      <c r="U255" s="57"/>
      <c r="V255" s="119"/>
      <c r="W255" s="55" t="s">
        <v>2145</v>
      </c>
      <c r="X255" s="57"/>
      <c r="Y255" s="57"/>
      <c r="Z255" s="57"/>
      <c r="AA255" s="57"/>
      <c r="AB255" s="51"/>
      <c r="AC255" s="51"/>
      <c r="AD255" s="51"/>
      <c r="AE255" s="51"/>
      <c r="AF255" s="51"/>
      <c r="AG255" s="51"/>
      <c r="AH255" s="51"/>
      <c r="AI255" s="51"/>
      <c r="AJ255" s="51"/>
      <c r="AK255" s="51"/>
      <c r="AL255" s="51"/>
      <c r="AM255" s="51"/>
      <c r="AN255" s="51"/>
      <c r="AO255" s="51"/>
      <c r="AP255" s="51"/>
      <c r="AQ255" s="51"/>
      <c r="AR255" s="51"/>
      <c r="AS255" s="51"/>
      <c r="AT255" s="51"/>
      <c r="AU255" s="51"/>
    </row>
    <row r="256" spans="1:47">
      <c r="A256" s="51"/>
      <c r="B256" s="57"/>
      <c r="C256" s="57"/>
      <c r="D256" s="57"/>
      <c r="E256" s="57"/>
      <c r="F256" s="57"/>
      <c r="G256" s="57"/>
      <c r="H256" s="55" t="s">
        <v>2146</v>
      </c>
      <c r="I256" s="57"/>
      <c r="J256" s="57"/>
      <c r="K256" s="57"/>
      <c r="L256" s="55" t="s">
        <v>2147</v>
      </c>
      <c r="M256" s="55" t="s">
        <v>2148</v>
      </c>
      <c r="N256" s="57"/>
      <c r="O256" s="57"/>
      <c r="P256" s="57"/>
      <c r="Q256" s="57"/>
      <c r="R256" s="55" t="s">
        <v>2149</v>
      </c>
      <c r="S256" s="57"/>
      <c r="T256" s="57"/>
      <c r="U256" s="57"/>
      <c r="V256" s="57"/>
      <c r="W256" s="55" t="s">
        <v>2150</v>
      </c>
      <c r="X256" s="57"/>
      <c r="Y256" s="57"/>
      <c r="Z256" s="57"/>
      <c r="AA256" s="57"/>
      <c r="AB256" s="51"/>
      <c r="AC256" s="51"/>
      <c r="AD256" s="51"/>
      <c r="AE256" s="51"/>
      <c r="AF256" s="51"/>
      <c r="AG256" s="51"/>
      <c r="AH256" s="51"/>
      <c r="AI256" s="51"/>
      <c r="AJ256" s="51"/>
      <c r="AK256" s="51"/>
      <c r="AL256" s="51"/>
      <c r="AM256" s="51"/>
      <c r="AN256" s="51"/>
      <c r="AO256" s="51"/>
      <c r="AP256" s="51"/>
      <c r="AQ256" s="51"/>
      <c r="AR256" s="51"/>
      <c r="AS256" s="51"/>
      <c r="AT256" s="51"/>
      <c r="AU256" s="51"/>
    </row>
    <row r="257" spans="1:47">
      <c r="A257" s="51"/>
      <c r="B257" s="57"/>
      <c r="C257" s="57"/>
      <c r="D257" s="57"/>
      <c r="E257" s="57"/>
      <c r="F257" s="57"/>
      <c r="G257" s="57"/>
      <c r="H257" s="55" t="s">
        <v>2151</v>
      </c>
      <c r="I257" s="57"/>
      <c r="J257" s="57"/>
      <c r="K257" s="57"/>
      <c r="L257" s="55" t="s">
        <v>2152</v>
      </c>
      <c r="M257" s="55" t="s">
        <v>2153</v>
      </c>
      <c r="N257" s="57"/>
      <c r="O257" s="57"/>
      <c r="P257" s="57"/>
      <c r="Q257" s="57"/>
      <c r="R257" s="55" t="s">
        <v>2154</v>
      </c>
      <c r="S257" s="57"/>
      <c r="T257" s="57"/>
      <c r="U257" s="57"/>
      <c r="V257" s="57"/>
      <c r="W257" s="55" t="s">
        <v>2155</v>
      </c>
      <c r="X257" s="57"/>
      <c r="Y257" s="57"/>
      <c r="Z257" s="57"/>
      <c r="AA257" s="57"/>
      <c r="AB257" s="51"/>
      <c r="AC257" s="51"/>
      <c r="AD257" s="51"/>
      <c r="AE257" s="51"/>
      <c r="AF257" s="51"/>
      <c r="AG257" s="51"/>
      <c r="AH257" s="51"/>
      <c r="AI257" s="51"/>
      <c r="AJ257" s="51"/>
      <c r="AK257" s="51"/>
      <c r="AL257" s="51"/>
      <c r="AM257" s="51"/>
      <c r="AN257" s="51"/>
      <c r="AO257" s="51"/>
      <c r="AP257" s="51"/>
      <c r="AQ257" s="51"/>
      <c r="AR257" s="51"/>
      <c r="AS257" s="51"/>
      <c r="AT257" s="51"/>
      <c r="AU257" s="51"/>
    </row>
    <row r="258" spans="1:47">
      <c r="A258" s="51"/>
      <c r="B258" s="57"/>
      <c r="C258" s="57"/>
      <c r="D258" s="57"/>
      <c r="E258" s="57"/>
      <c r="F258" s="57"/>
      <c r="G258" s="57"/>
      <c r="H258" s="55" t="s">
        <v>2156</v>
      </c>
      <c r="I258" s="57"/>
      <c r="J258" s="57"/>
      <c r="K258" s="57"/>
      <c r="L258" s="55" t="s">
        <v>2157</v>
      </c>
      <c r="M258" s="55" t="s">
        <v>2158</v>
      </c>
      <c r="N258" s="57"/>
      <c r="O258" s="57"/>
      <c r="P258" s="57"/>
      <c r="Q258" s="57"/>
      <c r="R258" s="55" t="s">
        <v>2159</v>
      </c>
      <c r="S258" s="57"/>
      <c r="T258" s="57"/>
      <c r="U258" s="57"/>
      <c r="V258" s="57"/>
      <c r="W258" s="55" t="s">
        <v>2160</v>
      </c>
      <c r="X258" s="57"/>
      <c r="Y258" s="57"/>
      <c r="Z258" s="57"/>
      <c r="AA258" s="57"/>
      <c r="AB258" s="51"/>
      <c r="AC258" s="51"/>
      <c r="AD258" s="51"/>
      <c r="AE258" s="51"/>
      <c r="AF258" s="51"/>
      <c r="AG258" s="51"/>
      <c r="AH258" s="51"/>
      <c r="AI258" s="51"/>
      <c r="AJ258" s="51"/>
      <c r="AK258" s="51"/>
      <c r="AL258" s="51"/>
      <c r="AM258" s="51"/>
      <c r="AN258" s="51"/>
      <c r="AO258" s="51"/>
      <c r="AP258" s="51"/>
      <c r="AQ258" s="51"/>
      <c r="AR258" s="51"/>
      <c r="AS258" s="51"/>
      <c r="AT258" s="51"/>
      <c r="AU258" s="51"/>
    </row>
    <row r="259" spans="1:47">
      <c r="A259" s="51"/>
      <c r="B259" s="57"/>
      <c r="C259" s="57"/>
      <c r="D259" s="57"/>
      <c r="E259" s="57"/>
      <c r="F259" s="57"/>
      <c r="G259" s="57"/>
      <c r="H259" s="55" t="s">
        <v>2161</v>
      </c>
      <c r="I259" s="57"/>
      <c r="J259" s="57"/>
      <c r="K259" s="57"/>
      <c r="L259" s="55" t="s">
        <v>2162</v>
      </c>
      <c r="M259" s="55" t="s">
        <v>2163</v>
      </c>
      <c r="N259" s="57"/>
      <c r="O259" s="57"/>
      <c r="P259" s="57"/>
      <c r="Q259" s="57"/>
      <c r="R259" s="55" t="s">
        <v>2164</v>
      </c>
      <c r="S259" s="57"/>
      <c r="T259" s="57"/>
      <c r="U259" s="57"/>
      <c r="V259" s="57"/>
      <c r="W259" s="55" t="s">
        <v>2165</v>
      </c>
      <c r="X259" s="57"/>
      <c r="Y259" s="57"/>
      <c r="Z259" s="57"/>
      <c r="AA259" s="57"/>
      <c r="AB259" s="51"/>
      <c r="AC259" s="51"/>
      <c r="AD259" s="51"/>
      <c r="AE259" s="51"/>
      <c r="AF259" s="51"/>
      <c r="AG259" s="51"/>
      <c r="AH259" s="51"/>
      <c r="AI259" s="51"/>
      <c r="AJ259" s="51"/>
      <c r="AK259" s="51"/>
      <c r="AL259" s="51"/>
      <c r="AM259" s="51"/>
      <c r="AN259" s="51"/>
      <c r="AO259" s="51"/>
      <c r="AP259" s="51"/>
      <c r="AQ259" s="51"/>
      <c r="AR259" s="51"/>
      <c r="AS259" s="51"/>
      <c r="AT259" s="51"/>
      <c r="AU259" s="51"/>
    </row>
    <row r="260" spans="1:47">
      <c r="A260" s="51"/>
      <c r="B260" s="57"/>
      <c r="C260" s="57"/>
      <c r="D260" s="57"/>
      <c r="E260" s="57"/>
      <c r="F260" s="57"/>
      <c r="G260" s="57"/>
      <c r="H260" s="55" t="s">
        <v>2166</v>
      </c>
      <c r="I260" s="57"/>
      <c r="J260" s="57"/>
      <c r="K260" s="57"/>
      <c r="L260" s="55" t="s">
        <v>2167</v>
      </c>
      <c r="M260" s="55" t="s">
        <v>2168</v>
      </c>
      <c r="N260" s="57"/>
      <c r="O260" s="57"/>
      <c r="P260" s="57"/>
      <c r="Q260" s="57"/>
      <c r="R260" s="55" t="s">
        <v>2169</v>
      </c>
      <c r="S260" s="57"/>
      <c r="T260" s="57"/>
      <c r="U260" s="57"/>
      <c r="V260" s="57"/>
      <c r="W260" s="55" t="s">
        <v>2170</v>
      </c>
      <c r="X260" s="57"/>
      <c r="Y260" s="57"/>
      <c r="Z260" s="57"/>
      <c r="AA260" s="57"/>
      <c r="AB260" s="51"/>
      <c r="AC260" s="51"/>
      <c r="AD260" s="51"/>
      <c r="AE260" s="51"/>
      <c r="AF260" s="51"/>
      <c r="AG260" s="51"/>
      <c r="AH260" s="51"/>
      <c r="AI260" s="51"/>
      <c r="AJ260" s="51"/>
      <c r="AK260" s="51"/>
      <c r="AL260" s="51"/>
      <c r="AM260" s="51"/>
      <c r="AN260" s="51"/>
      <c r="AO260" s="51"/>
      <c r="AP260" s="51"/>
      <c r="AQ260" s="51"/>
      <c r="AR260" s="51"/>
      <c r="AS260" s="51"/>
      <c r="AT260" s="51"/>
      <c r="AU260" s="51"/>
    </row>
    <row r="261" spans="1:47">
      <c r="A261" s="51"/>
      <c r="B261" s="57"/>
      <c r="C261" s="57"/>
      <c r="D261" s="57"/>
      <c r="E261" s="57"/>
      <c r="F261" s="57"/>
      <c r="G261" s="57"/>
      <c r="H261" s="55" t="s">
        <v>2171</v>
      </c>
      <c r="I261" s="57"/>
      <c r="J261" s="57"/>
      <c r="K261" s="57"/>
      <c r="L261" s="55" t="s">
        <v>2172</v>
      </c>
      <c r="M261" s="55" t="s">
        <v>2173</v>
      </c>
      <c r="N261" s="57"/>
      <c r="O261" s="57"/>
      <c r="P261" s="57"/>
      <c r="Q261" s="57"/>
      <c r="R261" s="55" t="s">
        <v>2174</v>
      </c>
      <c r="S261" s="57"/>
      <c r="T261" s="57"/>
      <c r="U261" s="57"/>
      <c r="V261" s="57"/>
      <c r="W261" s="55" t="s">
        <v>2175</v>
      </c>
      <c r="X261" s="57"/>
      <c r="Y261" s="57"/>
      <c r="Z261" s="57"/>
      <c r="AA261" s="57"/>
      <c r="AB261" s="51"/>
      <c r="AC261" s="51"/>
      <c r="AD261" s="51"/>
      <c r="AE261" s="51"/>
      <c r="AF261" s="51"/>
      <c r="AG261" s="51"/>
      <c r="AH261" s="51"/>
      <c r="AI261" s="51"/>
      <c r="AJ261" s="51"/>
      <c r="AK261" s="51"/>
      <c r="AL261" s="51"/>
      <c r="AM261" s="51"/>
      <c r="AN261" s="51"/>
      <c r="AO261" s="51"/>
      <c r="AP261" s="51"/>
      <c r="AQ261" s="51"/>
      <c r="AR261" s="51"/>
      <c r="AS261" s="51"/>
      <c r="AT261" s="51"/>
      <c r="AU261" s="51"/>
    </row>
    <row r="262" spans="1:47">
      <c r="A262" s="51"/>
      <c r="B262" s="57"/>
      <c r="C262" s="57"/>
      <c r="D262" s="57"/>
      <c r="E262" s="57"/>
      <c r="F262" s="57"/>
      <c r="G262" s="57"/>
      <c r="H262" s="55" t="s">
        <v>2176</v>
      </c>
      <c r="I262" s="57"/>
      <c r="J262" s="57"/>
      <c r="K262" s="57"/>
      <c r="L262" s="55" t="s">
        <v>2177</v>
      </c>
      <c r="M262" s="55" t="s">
        <v>2178</v>
      </c>
      <c r="N262" s="57"/>
      <c r="O262" s="57"/>
      <c r="P262" s="57"/>
      <c r="Q262" s="57"/>
      <c r="R262" s="55" t="s">
        <v>2179</v>
      </c>
      <c r="S262" s="57"/>
      <c r="T262" s="57"/>
      <c r="U262" s="57"/>
      <c r="V262" s="57"/>
      <c r="W262" s="55" t="s">
        <v>2180</v>
      </c>
      <c r="X262" s="57"/>
      <c r="Y262" s="57"/>
      <c r="Z262" s="57"/>
      <c r="AA262" s="57"/>
      <c r="AB262" s="51"/>
      <c r="AC262" s="51"/>
      <c r="AD262" s="51"/>
      <c r="AE262" s="51"/>
      <c r="AF262" s="51"/>
      <c r="AG262" s="51"/>
      <c r="AH262" s="51"/>
      <c r="AI262" s="51"/>
      <c r="AJ262" s="51"/>
      <c r="AK262" s="51"/>
      <c r="AL262" s="51"/>
      <c r="AM262" s="51"/>
      <c r="AN262" s="51"/>
      <c r="AO262" s="51"/>
      <c r="AP262" s="51"/>
      <c r="AQ262" s="51"/>
      <c r="AR262" s="51"/>
      <c r="AS262" s="51"/>
      <c r="AT262" s="51"/>
      <c r="AU262" s="51"/>
    </row>
    <row r="263" spans="1:47">
      <c r="A263" s="51"/>
      <c r="B263" s="57"/>
      <c r="C263" s="57"/>
      <c r="D263" s="57"/>
      <c r="E263" s="57"/>
      <c r="F263" s="57"/>
      <c r="G263" s="57"/>
      <c r="H263" s="55" t="s">
        <v>2181</v>
      </c>
      <c r="I263" s="57"/>
      <c r="J263" s="57"/>
      <c r="K263" s="57"/>
      <c r="L263" s="55" t="s">
        <v>2182</v>
      </c>
      <c r="M263" s="55" t="s">
        <v>2183</v>
      </c>
      <c r="N263" s="57"/>
      <c r="O263" s="57"/>
      <c r="P263" s="57"/>
      <c r="Q263" s="57"/>
      <c r="R263" s="55" t="s">
        <v>2184</v>
      </c>
      <c r="S263" s="57"/>
      <c r="T263" s="57"/>
      <c r="U263" s="57"/>
      <c r="V263" s="57"/>
      <c r="W263" s="55" t="s">
        <v>2185</v>
      </c>
      <c r="X263" s="57"/>
      <c r="Y263" s="57"/>
      <c r="Z263" s="57"/>
      <c r="AA263" s="57"/>
      <c r="AB263" s="51"/>
      <c r="AC263" s="51"/>
      <c r="AD263" s="51"/>
      <c r="AE263" s="51"/>
      <c r="AF263" s="51"/>
      <c r="AG263" s="51"/>
      <c r="AH263" s="51"/>
      <c r="AI263" s="51"/>
      <c r="AJ263" s="51"/>
      <c r="AK263" s="51"/>
      <c r="AL263" s="51"/>
      <c r="AM263" s="51"/>
      <c r="AN263" s="51"/>
      <c r="AO263" s="51"/>
      <c r="AP263" s="51"/>
      <c r="AQ263" s="51"/>
      <c r="AR263" s="51"/>
      <c r="AS263" s="51"/>
      <c r="AT263" s="51"/>
      <c r="AU263" s="51"/>
    </row>
    <row r="264" spans="1:47">
      <c r="A264" s="51"/>
      <c r="B264" s="57"/>
      <c r="C264" s="57"/>
      <c r="D264" s="57"/>
      <c r="E264" s="57"/>
      <c r="F264" s="57"/>
      <c r="G264" s="57"/>
      <c r="H264" s="55" t="s">
        <v>2186</v>
      </c>
      <c r="I264" s="57"/>
      <c r="J264" s="57"/>
      <c r="K264" s="57"/>
      <c r="L264" s="55" t="s">
        <v>2187</v>
      </c>
      <c r="M264" s="55" t="s">
        <v>2188</v>
      </c>
      <c r="N264" s="57"/>
      <c r="O264" s="57"/>
      <c r="P264" s="57"/>
      <c r="Q264" s="57"/>
      <c r="R264" s="55" t="s">
        <v>2189</v>
      </c>
      <c r="S264" s="57"/>
      <c r="T264" s="57"/>
      <c r="U264" s="57"/>
      <c r="V264" s="57"/>
      <c r="W264" s="55" t="s">
        <v>2190</v>
      </c>
      <c r="X264" s="57"/>
      <c r="Y264" s="57"/>
      <c r="Z264" s="57"/>
      <c r="AA264" s="57"/>
      <c r="AB264" s="51"/>
      <c r="AC264" s="51"/>
      <c r="AD264" s="51"/>
      <c r="AE264" s="51"/>
      <c r="AF264" s="51"/>
      <c r="AG264" s="51"/>
      <c r="AH264" s="51"/>
      <c r="AI264" s="51"/>
      <c r="AJ264" s="51"/>
      <c r="AK264" s="51"/>
      <c r="AL264" s="51"/>
      <c r="AM264" s="51"/>
      <c r="AN264" s="51"/>
      <c r="AO264" s="51"/>
      <c r="AP264" s="51"/>
      <c r="AQ264" s="51"/>
      <c r="AR264" s="51"/>
      <c r="AS264" s="51"/>
      <c r="AT264" s="51"/>
      <c r="AU264" s="51"/>
    </row>
    <row r="265" spans="1:47">
      <c r="A265" s="51"/>
      <c r="B265" s="57"/>
      <c r="C265" s="57"/>
      <c r="D265" s="57"/>
      <c r="E265" s="57"/>
      <c r="F265" s="57"/>
      <c r="G265" s="57"/>
      <c r="H265" s="55" t="s">
        <v>2191</v>
      </c>
      <c r="I265" s="57"/>
      <c r="J265" s="57"/>
      <c r="K265" s="57"/>
      <c r="L265" s="55" t="s">
        <v>2192</v>
      </c>
      <c r="M265" s="55" t="s">
        <v>2193</v>
      </c>
      <c r="N265" s="57"/>
      <c r="O265" s="57"/>
      <c r="P265" s="57"/>
      <c r="Q265" s="57"/>
      <c r="R265" s="55" t="s">
        <v>2194</v>
      </c>
      <c r="S265" s="57"/>
      <c r="T265" s="57"/>
      <c r="U265" s="57"/>
      <c r="V265" s="57"/>
      <c r="W265" s="55" t="s">
        <v>2195</v>
      </c>
      <c r="X265" s="57"/>
      <c r="Y265" s="57"/>
      <c r="Z265" s="57"/>
      <c r="AA265" s="57"/>
      <c r="AB265" s="51"/>
      <c r="AC265" s="51"/>
      <c r="AD265" s="51"/>
      <c r="AE265" s="51"/>
      <c r="AF265" s="51"/>
      <c r="AG265" s="51"/>
      <c r="AH265" s="51"/>
      <c r="AI265" s="51"/>
      <c r="AJ265" s="51"/>
      <c r="AK265" s="51"/>
      <c r="AL265" s="51"/>
      <c r="AM265" s="51"/>
      <c r="AN265" s="51"/>
      <c r="AO265" s="51"/>
      <c r="AP265" s="51"/>
      <c r="AQ265" s="51"/>
      <c r="AR265" s="51"/>
      <c r="AS265" s="51"/>
      <c r="AT265" s="51"/>
      <c r="AU265" s="51"/>
    </row>
    <row r="266" spans="1:47">
      <c r="A266" s="51"/>
      <c r="B266" s="57"/>
      <c r="C266" s="57"/>
      <c r="D266" s="57"/>
      <c r="E266" s="57"/>
      <c r="F266" s="57"/>
      <c r="G266" s="57"/>
      <c r="H266" s="55" t="s">
        <v>2196</v>
      </c>
      <c r="I266" s="57"/>
      <c r="J266" s="57"/>
      <c r="K266" s="57"/>
      <c r="L266" s="55" t="s">
        <v>2197</v>
      </c>
      <c r="M266" s="55" t="s">
        <v>2198</v>
      </c>
      <c r="N266" s="57"/>
      <c r="O266" s="57"/>
      <c r="P266" s="57"/>
      <c r="Q266" s="57"/>
      <c r="R266" s="55" t="s">
        <v>2199</v>
      </c>
      <c r="S266" s="57"/>
      <c r="T266" s="57"/>
      <c r="U266" s="57"/>
      <c r="V266" s="57"/>
      <c r="W266" s="55" t="s">
        <v>2200</v>
      </c>
      <c r="X266" s="57"/>
      <c r="Y266" s="57"/>
      <c r="Z266" s="57"/>
      <c r="AA266" s="57"/>
      <c r="AB266" s="51"/>
      <c r="AC266" s="51"/>
      <c r="AD266" s="51"/>
      <c r="AE266" s="51"/>
      <c r="AF266" s="51"/>
      <c r="AG266" s="51"/>
      <c r="AH266" s="51"/>
      <c r="AI266" s="51"/>
      <c r="AJ266" s="51"/>
      <c r="AK266" s="51"/>
      <c r="AL266" s="51"/>
      <c r="AM266" s="51"/>
      <c r="AN266" s="51"/>
      <c r="AO266" s="51"/>
      <c r="AP266" s="51"/>
      <c r="AQ266" s="51"/>
      <c r="AR266" s="51"/>
      <c r="AS266" s="51"/>
      <c r="AT266" s="51"/>
      <c r="AU266" s="51"/>
    </row>
    <row r="267" spans="1:47">
      <c r="A267" s="51"/>
      <c r="B267" s="57"/>
      <c r="C267" s="57"/>
      <c r="D267" s="57"/>
      <c r="E267" s="57"/>
      <c r="F267" s="57"/>
      <c r="G267" s="57"/>
      <c r="H267" s="55" t="s">
        <v>2201</v>
      </c>
      <c r="I267" s="57"/>
      <c r="J267" s="57"/>
      <c r="K267" s="57"/>
      <c r="L267" s="55" t="s">
        <v>2202</v>
      </c>
      <c r="M267" s="55" t="s">
        <v>2203</v>
      </c>
      <c r="N267" s="57"/>
      <c r="O267" s="57"/>
      <c r="P267" s="57"/>
      <c r="Q267" s="57"/>
      <c r="R267" s="55" t="s">
        <v>2204</v>
      </c>
      <c r="S267" s="57"/>
      <c r="T267" s="57"/>
      <c r="U267" s="57"/>
      <c r="V267" s="57"/>
      <c r="W267" s="56" t="s">
        <v>2609</v>
      </c>
      <c r="X267" s="57"/>
      <c r="Y267" s="57"/>
      <c r="Z267" s="57"/>
      <c r="AA267" s="57"/>
      <c r="AB267" s="51"/>
      <c r="AC267" s="51"/>
      <c r="AD267" s="51"/>
      <c r="AE267" s="51"/>
      <c r="AF267" s="51"/>
      <c r="AG267" s="51"/>
      <c r="AH267" s="51"/>
      <c r="AI267" s="51"/>
      <c r="AJ267" s="51"/>
      <c r="AK267" s="51"/>
      <c r="AL267" s="51"/>
      <c r="AM267" s="51"/>
      <c r="AN267" s="51"/>
      <c r="AO267" s="51"/>
      <c r="AP267" s="51"/>
      <c r="AQ267" s="51"/>
      <c r="AR267" s="51"/>
      <c r="AS267" s="51"/>
      <c r="AT267" s="51"/>
      <c r="AU267" s="51"/>
    </row>
    <row r="268" spans="1:47">
      <c r="A268" s="51"/>
      <c r="B268" s="57"/>
      <c r="C268" s="57"/>
      <c r="D268" s="57"/>
      <c r="E268" s="57"/>
      <c r="F268" s="57"/>
      <c r="G268" s="57"/>
      <c r="H268" s="55" t="s">
        <v>2206</v>
      </c>
      <c r="I268" s="57"/>
      <c r="J268" s="57"/>
      <c r="K268" s="57"/>
      <c r="L268" s="55" t="s">
        <v>2207</v>
      </c>
      <c r="M268" s="55" t="s">
        <v>2208</v>
      </c>
      <c r="N268" s="57"/>
      <c r="O268" s="57"/>
      <c r="P268" s="57"/>
      <c r="Q268" s="57"/>
      <c r="R268" s="55" t="s">
        <v>2209</v>
      </c>
      <c r="S268" s="57"/>
      <c r="T268" s="57"/>
      <c r="U268" s="57"/>
      <c r="V268" s="57"/>
      <c r="W268" s="57"/>
      <c r="X268" s="57"/>
      <c r="Y268" s="57"/>
      <c r="Z268" s="57"/>
      <c r="AA268" s="57"/>
      <c r="AB268" s="51"/>
      <c r="AC268" s="51"/>
      <c r="AD268" s="51"/>
      <c r="AE268" s="51"/>
      <c r="AF268" s="51"/>
      <c r="AG268" s="51"/>
      <c r="AH268" s="51"/>
      <c r="AI268" s="51"/>
      <c r="AJ268" s="51"/>
      <c r="AK268" s="51"/>
      <c r="AL268" s="51"/>
      <c r="AM268" s="51"/>
      <c r="AN268" s="51"/>
      <c r="AO268" s="51"/>
      <c r="AP268" s="51"/>
      <c r="AQ268" s="51"/>
      <c r="AR268" s="51"/>
      <c r="AS268" s="51"/>
      <c r="AT268" s="51"/>
      <c r="AU268" s="51"/>
    </row>
    <row r="269" spans="1:47">
      <c r="A269" s="51"/>
      <c r="B269" s="57"/>
      <c r="C269" s="57"/>
      <c r="D269" s="57"/>
      <c r="E269" s="57"/>
      <c r="F269" s="57"/>
      <c r="G269" s="57"/>
      <c r="H269" s="55" t="s">
        <v>2210</v>
      </c>
      <c r="I269" s="57"/>
      <c r="J269" s="57"/>
      <c r="K269" s="57"/>
      <c r="L269" s="55" t="s">
        <v>2211</v>
      </c>
      <c r="M269" s="55" t="s">
        <v>2212</v>
      </c>
      <c r="N269" s="57"/>
      <c r="O269" s="57"/>
      <c r="P269" s="57"/>
      <c r="Q269" s="57"/>
      <c r="R269" s="55" t="s">
        <v>2213</v>
      </c>
      <c r="S269" s="57"/>
      <c r="T269" s="57"/>
      <c r="U269" s="57"/>
      <c r="V269" s="57"/>
      <c r="W269" s="57"/>
      <c r="X269" s="57"/>
      <c r="Y269" s="57"/>
      <c r="Z269" s="57"/>
      <c r="AA269" s="57"/>
      <c r="AB269" s="51"/>
      <c r="AC269" s="51"/>
      <c r="AD269" s="51"/>
      <c r="AE269" s="51"/>
      <c r="AF269" s="51"/>
      <c r="AG269" s="51"/>
      <c r="AH269" s="51"/>
      <c r="AI269" s="51"/>
      <c r="AJ269" s="51"/>
      <c r="AK269" s="51"/>
      <c r="AL269" s="51"/>
      <c r="AM269" s="51"/>
      <c r="AN269" s="51"/>
      <c r="AO269" s="51"/>
      <c r="AP269" s="51"/>
      <c r="AQ269" s="51"/>
      <c r="AR269" s="51"/>
      <c r="AS269" s="51"/>
      <c r="AT269" s="51"/>
      <c r="AU269" s="51"/>
    </row>
    <row r="270" spans="1:47">
      <c r="A270" s="51"/>
      <c r="B270" s="57"/>
      <c r="C270" s="57"/>
      <c r="D270" s="57"/>
      <c r="E270" s="57"/>
      <c r="F270" s="57"/>
      <c r="G270" s="57"/>
      <c r="H270" s="55" t="s">
        <v>2214</v>
      </c>
      <c r="I270" s="57"/>
      <c r="J270" s="57"/>
      <c r="K270" s="57"/>
      <c r="L270" s="55" t="s">
        <v>2215</v>
      </c>
      <c r="M270" s="55" t="s">
        <v>2216</v>
      </c>
      <c r="N270" s="57"/>
      <c r="O270" s="57"/>
      <c r="P270" s="57"/>
      <c r="Q270" s="57"/>
      <c r="R270" s="55" t="s">
        <v>2217</v>
      </c>
      <c r="S270" s="57"/>
      <c r="T270" s="57"/>
      <c r="U270" s="57"/>
      <c r="V270" s="57"/>
      <c r="W270" s="57"/>
      <c r="X270" s="57"/>
      <c r="Y270" s="57"/>
      <c r="Z270" s="57"/>
      <c r="AA270" s="57"/>
      <c r="AB270" s="51"/>
      <c r="AC270" s="51"/>
      <c r="AD270" s="51"/>
      <c r="AE270" s="51"/>
      <c r="AF270" s="51"/>
      <c r="AG270" s="51"/>
      <c r="AH270" s="51"/>
      <c r="AI270" s="51"/>
      <c r="AJ270" s="51"/>
      <c r="AK270" s="51"/>
      <c r="AL270" s="51"/>
      <c r="AM270" s="51"/>
      <c r="AN270" s="51"/>
      <c r="AO270" s="51"/>
      <c r="AP270" s="51"/>
      <c r="AQ270" s="51"/>
      <c r="AR270" s="51"/>
      <c r="AS270" s="51"/>
      <c r="AT270" s="51"/>
      <c r="AU270" s="51"/>
    </row>
    <row r="271" spans="1:47">
      <c r="A271" s="51"/>
      <c r="B271" s="57"/>
      <c r="C271" s="57"/>
      <c r="D271" s="57"/>
      <c r="E271" s="57"/>
      <c r="F271" s="57"/>
      <c r="G271" s="57"/>
      <c r="H271" s="55" t="s">
        <v>2218</v>
      </c>
      <c r="I271" s="57"/>
      <c r="J271" s="57"/>
      <c r="K271" s="57"/>
      <c r="L271" s="55" t="s">
        <v>2219</v>
      </c>
      <c r="M271" s="55" t="s">
        <v>2220</v>
      </c>
      <c r="N271" s="57"/>
      <c r="O271" s="57"/>
      <c r="P271" s="57"/>
      <c r="Q271" s="57"/>
      <c r="R271" s="55" t="s">
        <v>2221</v>
      </c>
      <c r="S271" s="57"/>
      <c r="T271" s="57"/>
      <c r="U271" s="57"/>
      <c r="V271" s="57"/>
      <c r="W271" s="57"/>
      <c r="X271" s="57"/>
      <c r="Y271" s="57"/>
      <c r="Z271" s="57"/>
      <c r="AA271" s="57"/>
      <c r="AB271" s="51"/>
      <c r="AC271" s="51"/>
      <c r="AD271" s="51"/>
      <c r="AE271" s="51"/>
      <c r="AF271" s="51"/>
      <c r="AG271" s="51"/>
      <c r="AH271" s="51"/>
      <c r="AI271" s="51"/>
      <c r="AJ271" s="51"/>
      <c r="AK271" s="51"/>
      <c r="AL271" s="51"/>
      <c r="AM271" s="51"/>
      <c r="AN271" s="51"/>
      <c r="AO271" s="51"/>
      <c r="AP271" s="51"/>
      <c r="AQ271" s="51"/>
      <c r="AR271" s="51"/>
      <c r="AS271" s="51"/>
      <c r="AT271" s="51"/>
      <c r="AU271" s="51"/>
    </row>
    <row r="272" spans="1:47">
      <c r="A272" s="51"/>
      <c r="B272" s="57"/>
      <c r="C272" s="57"/>
      <c r="D272" s="57"/>
      <c r="E272" s="57"/>
      <c r="F272" s="57"/>
      <c r="G272" s="57"/>
      <c r="H272" s="55" t="s">
        <v>2222</v>
      </c>
      <c r="I272" s="57"/>
      <c r="J272" s="57"/>
      <c r="K272" s="57"/>
      <c r="L272" s="55" t="s">
        <v>2223</v>
      </c>
      <c r="M272" s="55" t="s">
        <v>2224</v>
      </c>
      <c r="N272" s="57"/>
      <c r="O272" s="57"/>
      <c r="P272" s="57"/>
      <c r="Q272" s="57"/>
      <c r="R272" s="55" t="s">
        <v>2225</v>
      </c>
      <c r="S272" s="57"/>
      <c r="T272" s="57"/>
      <c r="U272" s="57"/>
      <c r="V272" s="57"/>
      <c r="W272" s="57"/>
      <c r="X272" s="57"/>
      <c r="Y272" s="57"/>
      <c r="Z272" s="57"/>
      <c r="AA272" s="57"/>
      <c r="AB272" s="51"/>
      <c r="AC272" s="51"/>
      <c r="AD272" s="51"/>
      <c r="AE272" s="51"/>
      <c r="AF272" s="51"/>
      <c r="AG272" s="51"/>
      <c r="AH272" s="51"/>
      <c r="AI272" s="51"/>
      <c r="AJ272" s="51"/>
      <c r="AK272" s="51"/>
      <c r="AL272" s="51"/>
      <c r="AM272" s="51"/>
      <c r="AN272" s="51"/>
      <c r="AO272" s="51"/>
      <c r="AP272" s="51"/>
      <c r="AQ272" s="51"/>
      <c r="AR272" s="51"/>
      <c r="AS272" s="51"/>
      <c r="AT272" s="51"/>
      <c r="AU272" s="51"/>
    </row>
    <row r="273" spans="1:47">
      <c r="A273" s="51"/>
      <c r="B273" s="57"/>
      <c r="C273" s="57"/>
      <c r="D273" s="57"/>
      <c r="E273" s="57"/>
      <c r="F273" s="57"/>
      <c r="G273" s="57"/>
      <c r="H273" s="55" t="s">
        <v>2226</v>
      </c>
      <c r="I273" s="57"/>
      <c r="J273" s="57"/>
      <c r="K273" s="57"/>
      <c r="L273" s="55" t="s">
        <v>2227</v>
      </c>
      <c r="M273" s="55" t="s">
        <v>2228</v>
      </c>
      <c r="N273" s="57"/>
      <c r="O273" s="57"/>
      <c r="P273" s="57"/>
      <c r="Q273" s="57"/>
      <c r="R273" s="56" t="s">
        <v>2604</v>
      </c>
      <c r="S273" s="57"/>
      <c r="T273" s="57"/>
      <c r="U273" s="57"/>
      <c r="V273" s="57"/>
      <c r="W273" s="57"/>
      <c r="X273" s="57"/>
      <c r="Y273" s="57"/>
      <c r="Z273" s="57"/>
      <c r="AA273" s="57"/>
      <c r="AB273" s="51"/>
      <c r="AC273" s="51"/>
      <c r="AD273" s="51"/>
      <c r="AE273" s="51"/>
      <c r="AF273" s="51"/>
      <c r="AG273" s="51"/>
      <c r="AH273" s="51"/>
      <c r="AI273" s="51"/>
      <c r="AJ273" s="51"/>
      <c r="AK273" s="51"/>
      <c r="AL273" s="51"/>
      <c r="AM273" s="51"/>
      <c r="AN273" s="51"/>
      <c r="AO273" s="51"/>
      <c r="AP273" s="51"/>
      <c r="AQ273" s="51"/>
      <c r="AR273" s="51"/>
      <c r="AS273" s="51"/>
      <c r="AT273" s="51"/>
      <c r="AU273" s="51"/>
    </row>
    <row r="274" spans="1:47">
      <c r="A274" s="51"/>
      <c r="B274" s="57"/>
      <c r="C274" s="57"/>
      <c r="D274" s="57"/>
      <c r="E274" s="57"/>
      <c r="F274" s="57"/>
      <c r="G274" s="57"/>
      <c r="H274" s="55" t="s">
        <v>2230</v>
      </c>
      <c r="I274" s="57"/>
      <c r="J274" s="57"/>
      <c r="K274" s="57"/>
      <c r="L274" s="55" t="s">
        <v>2231</v>
      </c>
      <c r="M274" s="55" t="s">
        <v>2232</v>
      </c>
      <c r="N274" s="57"/>
      <c r="O274" s="57"/>
      <c r="P274" s="57"/>
      <c r="Q274" s="57"/>
      <c r="R274" s="57"/>
      <c r="S274" s="57"/>
      <c r="T274" s="57"/>
      <c r="U274" s="57"/>
      <c r="V274" s="57"/>
      <c r="W274" s="57"/>
      <c r="X274" s="57"/>
      <c r="Y274" s="57"/>
      <c r="Z274" s="57"/>
      <c r="AA274" s="57"/>
      <c r="AB274" s="51"/>
      <c r="AC274" s="51"/>
      <c r="AD274" s="51"/>
      <c r="AE274" s="51"/>
      <c r="AF274" s="51"/>
      <c r="AG274" s="51"/>
      <c r="AH274" s="51"/>
      <c r="AI274" s="51"/>
      <c r="AJ274" s="51"/>
      <c r="AK274" s="51"/>
      <c r="AL274" s="51"/>
      <c r="AM274" s="51"/>
      <c r="AN274" s="51"/>
      <c r="AO274" s="51"/>
      <c r="AP274" s="51"/>
      <c r="AQ274" s="51"/>
      <c r="AR274" s="51"/>
      <c r="AS274" s="51"/>
      <c r="AT274" s="51"/>
      <c r="AU274" s="51"/>
    </row>
    <row r="275" spans="1:47">
      <c r="A275" s="51"/>
      <c r="B275" s="57"/>
      <c r="C275" s="57"/>
      <c r="D275" s="57"/>
      <c r="E275" s="57"/>
      <c r="F275" s="57"/>
      <c r="G275" s="57"/>
      <c r="H275" s="55" t="s">
        <v>2233</v>
      </c>
      <c r="I275" s="57"/>
      <c r="J275" s="57"/>
      <c r="K275" s="57"/>
      <c r="L275" s="55" t="s">
        <v>2234</v>
      </c>
      <c r="M275" s="55" t="s">
        <v>2235</v>
      </c>
      <c r="N275" s="57"/>
      <c r="O275" s="57"/>
      <c r="P275" s="57"/>
      <c r="Q275" s="57"/>
      <c r="R275" s="57"/>
      <c r="S275" s="57"/>
      <c r="T275" s="57"/>
      <c r="U275" s="57"/>
      <c r="V275" s="57"/>
      <c r="W275" s="57"/>
      <c r="X275" s="57"/>
      <c r="Y275" s="57"/>
      <c r="Z275" s="57"/>
      <c r="AA275" s="57"/>
      <c r="AB275" s="51"/>
      <c r="AC275" s="51"/>
      <c r="AD275" s="51"/>
      <c r="AE275" s="51"/>
      <c r="AF275" s="51"/>
      <c r="AG275" s="51"/>
      <c r="AH275" s="51"/>
      <c r="AI275" s="51"/>
      <c r="AJ275" s="51"/>
      <c r="AK275" s="51"/>
      <c r="AL275" s="51"/>
      <c r="AM275" s="51"/>
      <c r="AN275" s="51"/>
      <c r="AO275" s="51"/>
      <c r="AP275" s="51"/>
      <c r="AQ275" s="51"/>
      <c r="AR275" s="51"/>
      <c r="AS275" s="51"/>
      <c r="AT275" s="51"/>
      <c r="AU275" s="51"/>
    </row>
    <row r="276" spans="1:47">
      <c r="A276" s="51"/>
      <c r="B276" s="57"/>
      <c r="C276" s="57"/>
      <c r="D276" s="57"/>
      <c r="E276" s="57"/>
      <c r="F276" s="57"/>
      <c r="G276" s="57"/>
      <c r="H276" s="55" t="s">
        <v>2236</v>
      </c>
      <c r="I276" s="57"/>
      <c r="J276" s="57"/>
      <c r="K276" s="57"/>
      <c r="L276" s="55" t="s">
        <v>2237</v>
      </c>
      <c r="M276" s="55" t="s">
        <v>2238</v>
      </c>
      <c r="N276" s="57"/>
      <c r="O276" s="57"/>
      <c r="P276" s="57"/>
      <c r="Q276" s="57"/>
      <c r="R276" s="57"/>
      <c r="S276" s="57"/>
      <c r="T276" s="57"/>
      <c r="U276" s="57"/>
      <c r="V276" s="57"/>
      <c r="W276" s="57"/>
      <c r="X276" s="57"/>
      <c r="Y276" s="57"/>
      <c r="Z276" s="57"/>
      <c r="AA276" s="57"/>
      <c r="AB276" s="51"/>
      <c r="AC276" s="51"/>
      <c r="AD276" s="51"/>
      <c r="AE276" s="51"/>
      <c r="AF276" s="51"/>
      <c r="AG276" s="51"/>
      <c r="AH276" s="51"/>
      <c r="AI276" s="51"/>
      <c r="AJ276" s="51"/>
      <c r="AK276" s="51"/>
      <c r="AL276" s="51"/>
      <c r="AM276" s="51"/>
      <c r="AN276" s="51"/>
      <c r="AO276" s="51"/>
      <c r="AP276" s="51"/>
      <c r="AQ276" s="51"/>
      <c r="AR276" s="51"/>
      <c r="AS276" s="51"/>
      <c r="AT276" s="51"/>
      <c r="AU276" s="51"/>
    </row>
    <row r="277" spans="1:47">
      <c r="A277" s="51"/>
      <c r="B277" s="57"/>
      <c r="C277" s="57"/>
      <c r="D277" s="57"/>
      <c r="E277" s="57"/>
      <c r="F277" s="57"/>
      <c r="G277" s="57"/>
      <c r="H277" s="55" t="s">
        <v>2239</v>
      </c>
      <c r="I277" s="57"/>
      <c r="J277" s="57"/>
      <c r="K277" s="57"/>
      <c r="L277" s="55" t="s">
        <v>2240</v>
      </c>
      <c r="M277" s="55" t="s">
        <v>2241</v>
      </c>
      <c r="N277" s="57"/>
      <c r="O277" s="57"/>
      <c r="P277" s="57"/>
      <c r="Q277" s="57"/>
      <c r="R277" s="57"/>
      <c r="S277" s="57"/>
      <c r="T277" s="57"/>
      <c r="U277" s="57"/>
      <c r="V277" s="57"/>
      <c r="W277" s="57"/>
      <c r="X277" s="57"/>
      <c r="Y277" s="57"/>
      <c r="Z277" s="57"/>
      <c r="AA277" s="57"/>
      <c r="AB277" s="51"/>
      <c r="AC277" s="51"/>
      <c r="AD277" s="51"/>
      <c r="AE277" s="51"/>
      <c r="AF277" s="51"/>
      <c r="AG277" s="51"/>
      <c r="AH277" s="51"/>
      <c r="AI277" s="51"/>
      <c r="AJ277" s="51"/>
      <c r="AK277" s="51"/>
      <c r="AL277" s="51"/>
      <c r="AM277" s="51"/>
      <c r="AN277" s="51"/>
      <c r="AO277" s="51"/>
      <c r="AP277" s="51"/>
      <c r="AQ277" s="51"/>
      <c r="AR277" s="51"/>
      <c r="AS277" s="51"/>
      <c r="AT277" s="51"/>
      <c r="AU277" s="51"/>
    </row>
    <row r="278" spans="1:47">
      <c r="A278" s="51"/>
      <c r="B278" s="57"/>
      <c r="C278" s="57"/>
      <c r="D278" s="57"/>
      <c r="E278" s="57"/>
      <c r="F278" s="57"/>
      <c r="G278" s="57"/>
      <c r="H278" s="55" t="s">
        <v>2242</v>
      </c>
      <c r="I278" s="57"/>
      <c r="J278" s="57"/>
      <c r="K278" s="57"/>
      <c r="L278" s="55" t="s">
        <v>2243</v>
      </c>
      <c r="M278" s="55" t="s">
        <v>2244</v>
      </c>
      <c r="N278" s="57"/>
      <c r="O278" s="57"/>
      <c r="P278" s="57"/>
      <c r="Q278" s="57"/>
      <c r="R278" s="57"/>
      <c r="S278" s="57"/>
      <c r="T278" s="57"/>
      <c r="U278" s="57"/>
      <c r="V278" s="57"/>
      <c r="W278" s="57"/>
      <c r="X278" s="57"/>
      <c r="Y278" s="57"/>
      <c r="Z278" s="57"/>
      <c r="AA278" s="57"/>
      <c r="AB278" s="51"/>
      <c r="AC278" s="51"/>
      <c r="AD278" s="51"/>
      <c r="AE278" s="51"/>
      <c r="AF278" s="51"/>
      <c r="AG278" s="51"/>
      <c r="AH278" s="51"/>
      <c r="AI278" s="51"/>
      <c r="AJ278" s="51"/>
      <c r="AK278" s="51"/>
      <c r="AL278" s="51"/>
      <c r="AM278" s="51"/>
      <c r="AN278" s="51"/>
      <c r="AO278" s="51"/>
      <c r="AP278" s="51"/>
      <c r="AQ278" s="51"/>
      <c r="AR278" s="51"/>
      <c r="AS278" s="51"/>
      <c r="AT278" s="51"/>
      <c r="AU278" s="51"/>
    </row>
    <row r="279" spans="1:47">
      <c r="A279" s="51"/>
      <c r="B279" s="57"/>
      <c r="C279" s="57"/>
      <c r="D279" s="57"/>
      <c r="E279" s="57"/>
      <c r="F279" s="57"/>
      <c r="G279" s="57"/>
      <c r="H279" s="55" t="s">
        <v>2245</v>
      </c>
      <c r="I279" s="57"/>
      <c r="J279" s="57"/>
      <c r="K279" s="57"/>
      <c r="L279" s="55" t="s">
        <v>2246</v>
      </c>
      <c r="M279" s="55" t="s">
        <v>2247</v>
      </c>
      <c r="N279" s="57"/>
      <c r="O279" s="57"/>
      <c r="P279" s="57"/>
      <c r="Q279" s="57"/>
      <c r="R279" s="57"/>
      <c r="S279" s="57"/>
      <c r="T279" s="57"/>
      <c r="U279" s="57"/>
      <c r="V279" s="57"/>
      <c r="W279" s="57"/>
      <c r="X279" s="57"/>
      <c r="Y279" s="57"/>
      <c r="Z279" s="57"/>
      <c r="AA279" s="57"/>
      <c r="AB279" s="51"/>
      <c r="AC279" s="51"/>
      <c r="AD279" s="51"/>
      <c r="AE279" s="51"/>
      <c r="AF279" s="51"/>
      <c r="AG279" s="51"/>
      <c r="AH279" s="51"/>
      <c r="AI279" s="51"/>
      <c r="AJ279" s="51"/>
      <c r="AK279" s="51"/>
      <c r="AL279" s="51"/>
      <c r="AM279" s="51"/>
      <c r="AN279" s="51"/>
      <c r="AO279" s="51"/>
      <c r="AP279" s="51"/>
      <c r="AQ279" s="51"/>
      <c r="AR279" s="51"/>
      <c r="AS279" s="51"/>
      <c r="AT279" s="51"/>
      <c r="AU279" s="51"/>
    </row>
    <row r="280" spans="1:47">
      <c r="A280" s="51"/>
      <c r="B280" s="57"/>
      <c r="C280" s="57"/>
      <c r="D280" s="57"/>
      <c r="E280" s="57"/>
      <c r="F280" s="57"/>
      <c r="G280" s="57"/>
      <c r="H280" s="55" t="s">
        <v>2248</v>
      </c>
      <c r="I280" s="57"/>
      <c r="J280" s="57"/>
      <c r="K280" s="57"/>
      <c r="L280" s="55" t="s">
        <v>2249</v>
      </c>
      <c r="M280" s="55" t="s">
        <v>2250</v>
      </c>
      <c r="N280" s="57"/>
      <c r="O280" s="57"/>
      <c r="P280" s="57"/>
      <c r="Q280" s="57"/>
      <c r="R280" s="57"/>
      <c r="S280" s="57"/>
      <c r="T280" s="57"/>
      <c r="U280" s="57"/>
      <c r="V280" s="57"/>
      <c r="W280" s="57"/>
      <c r="X280" s="57"/>
      <c r="Y280" s="57"/>
      <c r="Z280" s="57"/>
      <c r="AA280" s="57"/>
      <c r="AB280" s="51"/>
      <c r="AC280" s="51"/>
      <c r="AD280" s="51"/>
      <c r="AE280" s="51"/>
      <c r="AF280" s="51"/>
      <c r="AG280" s="51"/>
      <c r="AH280" s="51"/>
      <c r="AI280" s="51"/>
      <c r="AJ280" s="51"/>
      <c r="AK280" s="51"/>
      <c r="AL280" s="51"/>
      <c r="AM280" s="51"/>
      <c r="AN280" s="51"/>
      <c r="AO280" s="51"/>
      <c r="AP280" s="51"/>
      <c r="AQ280" s="51"/>
      <c r="AR280" s="51"/>
      <c r="AS280" s="51"/>
      <c r="AT280" s="51"/>
      <c r="AU280" s="51"/>
    </row>
    <row r="281" spans="1:47">
      <c r="A281" s="51"/>
      <c r="B281" s="57"/>
      <c r="C281" s="57"/>
      <c r="D281" s="57"/>
      <c r="E281" s="57"/>
      <c r="F281" s="57"/>
      <c r="G281" s="57"/>
      <c r="H281" s="55" t="s">
        <v>2251</v>
      </c>
      <c r="I281" s="57"/>
      <c r="J281" s="57"/>
      <c r="K281" s="57"/>
      <c r="L281" s="55" t="s">
        <v>2252</v>
      </c>
      <c r="M281" s="55" t="s">
        <v>2253</v>
      </c>
      <c r="N281" s="57"/>
      <c r="O281" s="57"/>
      <c r="P281" s="57"/>
      <c r="Q281" s="57"/>
      <c r="R281" s="57"/>
      <c r="S281" s="57"/>
      <c r="T281" s="57"/>
      <c r="U281" s="57"/>
      <c r="V281" s="57"/>
      <c r="W281" s="57"/>
      <c r="X281" s="57"/>
      <c r="Y281" s="57"/>
      <c r="Z281" s="57"/>
      <c r="AA281" s="57"/>
      <c r="AB281" s="51"/>
      <c r="AC281" s="51"/>
      <c r="AD281" s="51"/>
      <c r="AE281" s="51"/>
      <c r="AF281" s="51"/>
      <c r="AG281" s="51"/>
      <c r="AH281" s="51"/>
      <c r="AI281" s="51"/>
      <c r="AJ281" s="51"/>
      <c r="AK281" s="51"/>
      <c r="AL281" s="51"/>
      <c r="AM281" s="51"/>
      <c r="AN281" s="51"/>
      <c r="AO281" s="51"/>
      <c r="AP281" s="51"/>
      <c r="AQ281" s="51"/>
      <c r="AR281" s="51"/>
      <c r="AS281" s="51"/>
      <c r="AT281" s="51"/>
      <c r="AU281" s="51"/>
    </row>
    <row r="282" spans="1:47">
      <c r="A282" s="51"/>
      <c r="B282" s="57"/>
      <c r="C282" s="57"/>
      <c r="D282" s="57"/>
      <c r="E282" s="57"/>
      <c r="F282" s="57"/>
      <c r="G282" s="57"/>
      <c r="H282" s="55" t="s">
        <v>2254</v>
      </c>
      <c r="I282" s="57"/>
      <c r="J282" s="57"/>
      <c r="K282" s="57"/>
      <c r="L282" s="55" t="s">
        <v>2255</v>
      </c>
      <c r="M282" s="55" t="s">
        <v>2256</v>
      </c>
      <c r="N282" s="57"/>
      <c r="O282" s="57"/>
      <c r="P282" s="57"/>
      <c r="Q282" s="57"/>
      <c r="R282" s="57"/>
      <c r="S282" s="57"/>
      <c r="T282" s="57"/>
      <c r="U282" s="57"/>
      <c r="V282" s="57"/>
      <c r="W282" s="57"/>
      <c r="X282" s="57"/>
      <c r="Y282" s="57"/>
      <c r="Z282" s="57"/>
      <c r="AA282" s="57"/>
      <c r="AB282" s="51"/>
      <c r="AC282" s="51"/>
      <c r="AD282" s="51"/>
      <c r="AE282" s="51"/>
      <c r="AF282" s="51"/>
      <c r="AG282" s="51"/>
      <c r="AH282" s="51"/>
      <c r="AI282" s="51"/>
      <c r="AJ282" s="51"/>
      <c r="AK282" s="51"/>
      <c r="AL282" s="51"/>
      <c r="AM282" s="51"/>
      <c r="AN282" s="51"/>
      <c r="AO282" s="51"/>
      <c r="AP282" s="51"/>
      <c r="AQ282" s="51"/>
      <c r="AR282" s="51"/>
      <c r="AS282" s="51"/>
      <c r="AT282" s="51"/>
      <c r="AU282" s="51"/>
    </row>
    <row r="283" spans="1:47">
      <c r="A283" s="51"/>
      <c r="B283" s="57"/>
      <c r="C283" s="57"/>
      <c r="D283" s="57"/>
      <c r="E283" s="57"/>
      <c r="F283" s="57"/>
      <c r="G283" s="57"/>
      <c r="H283" s="55" t="s">
        <v>2257</v>
      </c>
      <c r="I283" s="57"/>
      <c r="J283" s="57"/>
      <c r="K283" s="57"/>
      <c r="L283" s="55" t="s">
        <v>2258</v>
      </c>
      <c r="M283" s="55" t="s">
        <v>2259</v>
      </c>
      <c r="N283" s="57"/>
      <c r="O283" s="57"/>
      <c r="P283" s="57"/>
      <c r="Q283" s="57"/>
      <c r="R283" s="57"/>
      <c r="S283" s="57"/>
      <c r="T283" s="57"/>
      <c r="U283" s="57"/>
      <c r="V283" s="57"/>
      <c r="W283" s="57"/>
      <c r="X283" s="57"/>
      <c r="Y283" s="57"/>
      <c r="Z283" s="57"/>
      <c r="AA283" s="57"/>
      <c r="AB283" s="51"/>
      <c r="AC283" s="51"/>
      <c r="AD283" s="51"/>
      <c r="AE283" s="51"/>
      <c r="AF283" s="51"/>
      <c r="AG283" s="51"/>
      <c r="AH283" s="51"/>
      <c r="AI283" s="51"/>
      <c r="AJ283" s="51"/>
      <c r="AK283" s="51"/>
      <c r="AL283" s="51"/>
      <c r="AM283" s="51"/>
      <c r="AN283" s="51"/>
      <c r="AO283" s="51"/>
      <c r="AP283" s="51"/>
      <c r="AQ283" s="51"/>
      <c r="AR283" s="51"/>
      <c r="AS283" s="51"/>
      <c r="AT283" s="51"/>
      <c r="AU283" s="51"/>
    </row>
    <row r="284" spans="1:47">
      <c r="A284" s="51"/>
      <c r="B284" s="57"/>
      <c r="C284" s="57"/>
      <c r="D284" s="57"/>
      <c r="E284" s="57"/>
      <c r="F284" s="57"/>
      <c r="G284" s="57"/>
      <c r="H284" s="55" t="s">
        <v>2260</v>
      </c>
      <c r="I284" s="57"/>
      <c r="J284" s="57"/>
      <c r="K284" s="57"/>
      <c r="L284" s="55" t="s">
        <v>2261</v>
      </c>
      <c r="M284" s="56" t="s">
        <v>2598</v>
      </c>
      <c r="N284" s="57"/>
      <c r="O284" s="57"/>
      <c r="P284" s="57"/>
      <c r="Q284" s="57"/>
      <c r="R284" s="57"/>
      <c r="S284" s="57"/>
      <c r="T284" s="57"/>
      <c r="U284" s="57"/>
      <c r="V284" s="57"/>
      <c r="W284" s="57"/>
      <c r="X284" s="57"/>
      <c r="Y284" s="57"/>
      <c r="Z284" s="57"/>
      <c r="AA284" s="57"/>
      <c r="AB284" s="51"/>
      <c r="AC284" s="51"/>
      <c r="AD284" s="51"/>
      <c r="AE284" s="51"/>
      <c r="AF284" s="51"/>
      <c r="AG284" s="51"/>
      <c r="AH284" s="51"/>
      <c r="AI284" s="51"/>
      <c r="AJ284" s="51"/>
      <c r="AK284" s="51"/>
      <c r="AL284" s="51"/>
      <c r="AM284" s="51"/>
      <c r="AN284" s="51"/>
      <c r="AO284" s="51"/>
      <c r="AP284" s="51"/>
      <c r="AQ284" s="51"/>
      <c r="AR284" s="51"/>
      <c r="AS284" s="51"/>
      <c r="AT284" s="51"/>
      <c r="AU284" s="51"/>
    </row>
    <row r="285" spans="1:47">
      <c r="A285" s="51"/>
      <c r="B285" s="57"/>
      <c r="C285" s="57"/>
      <c r="D285" s="57"/>
      <c r="E285" s="57"/>
      <c r="F285" s="57"/>
      <c r="G285" s="57"/>
      <c r="H285" s="55" t="s">
        <v>2263</v>
      </c>
      <c r="I285" s="57"/>
      <c r="J285" s="57"/>
      <c r="K285" s="57"/>
      <c r="L285" s="55" t="s">
        <v>2264</v>
      </c>
      <c r="M285" s="57"/>
      <c r="N285" s="57"/>
      <c r="O285" s="57"/>
      <c r="P285" s="57"/>
      <c r="Q285" s="57"/>
      <c r="R285" s="57"/>
      <c r="S285" s="57"/>
      <c r="T285" s="57"/>
      <c r="U285" s="57"/>
      <c r="V285" s="57"/>
      <c r="W285" s="57"/>
      <c r="X285" s="57"/>
      <c r="Y285" s="57"/>
      <c r="Z285" s="57"/>
      <c r="AA285" s="57"/>
      <c r="AB285" s="51"/>
      <c r="AC285" s="51"/>
      <c r="AD285" s="51"/>
      <c r="AE285" s="51"/>
      <c r="AF285" s="51"/>
      <c r="AG285" s="51"/>
      <c r="AH285" s="51"/>
      <c r="AI285" s="51"/>
      <c r="AJ285" s="51"/>
      <c r="AK285" s="51"/>
      <c r="AL285" s="51"/>
      <c r="AM285" s="51"/>
      <c r="AN285" s="51"/>
      <c r="AO285" s="51"/>
      <c r="AP285" s="51"/>
      <c r="AQ285" s="51"/>
      <c r="AR285" s="51"/>
      <c r="AS285" s="51"/>
      <c r="AT285" s="51"/>
      <c r="AU285" s="51"/>
    </row>
    <row r="286" spans="1:47">
      <c r="A286" s="51"/>
      <c r="B286" s="57"/>
      <c r="C286" s="57"/>
      <c r="D286" s="57"/>
      <c r="E286" s="57"/>
      <c r="F286" s="57"/>
      <c r="G286" s="57"/>
      <c r="H286" s="55" t="s">
        <v>2265</v>
      </c>
      <c r="I286" s="57"/>
      <c r="J286" s="57"/>
      <c r="K286" s="57"/>
      <c r="L286" s="55" t="s">
        <v>2266</v>
      </c>
      <c r="M286" s="57"/>
      <c r="N286" s="57"/>
      <c r="O286" s="57"/>
      <c r="P286" s="57"/>
      <c r="Q286" s="57"/>
      <c r="R286" s="57"/>
      <c r="S286" s="57"/>
      <c r="T286" s="57"/>
      <c r="U286" s="57"/>
      <c r="V286" s="57"/>
      <c r="W286" s="57"/>
      <c r="X286" s="57"/>
      <c r="Y286" s="57"/>
      <c r="Z286" s="57"/>
      <c r="AA286" s="57"/>
      <c r="AB286" s="51"/>
      <c r="AC286" s="51"/>
      <c r="AD286" s="51"/>
      <c r="AE286" s="51"/>
      <c r="AF286" s="51"/>
      <c r="AG286" s="51"/>
      <c r="AH286" s="51"/>
      <c r="AI286" s="51"/>
      <c r="AJ286" s="51"/>
      <c r="AK286" s="51"/>
      <c r="AL286" s="51"/>
      <c r="AM286" s="51"/>
      <c r="AN286" s="51"/>
      <c r="AO286" s="51"/>
      <c r="AP286" s="51"/>
      <c r="AQ286" s="51"/>
      <c r="AR286" s="51"/>
      <c r="AS286" s="51"/>
      <c r="AT286" s="51"/>
      <c r="AU286" s="51"/>
    </row>
    <row r="287" spans="1:47">
      <c r="A287" s="51"/>
      <c r="B287" s="57"/>
      <c r="C287" s="57"/>
      <c r="D287" s="57"/>
      <c r="E287" s="57"/>
      <c r="F287" s="57"/>
      <c r="G287" s="57"/>
      <c r="H287" s="55" t="s">
        <v>2267</v>
      </c>
      <c r="I287" s="57"/>
      <c r="J287" s="57"/>
      <c r="K287" s="57"/>
      <c r="L287" s="55" t="s">
        <v>2268</v>
      </c>
      <c r="M287" s="57"/>
      <c r="N287" s="57"/>
      <c r="O287" s="57"/>
      <c r="P287" s="57"/>
      <c r="Q287" s="57"/>
      <c r="R287" s="57"/>
      <c r="S287" s="57"/>
      <c r="T287" s="57"/>
      <c r="U287" s="57"/>
      <c r="V287" s="57"/>
      <c r="W287" s="57"/>
      <c r="X287" s="57"/>
      <c r="Y287" s="57"/>
      <c r="Z287" s="57"/>
      <c r="AA287" s="57"/>
      <c r="AB287" s="51"/>
      <c r="AC287" s="51"/>
      <c r="AD287" s="51"/>
      <c r="AE287" s="51"/>
      <c r="AF287" s="51"/>
      <c r="AG287" s="51"/>
      <c r="AH287" s="51"/>
      <c r="AI287" s="51"/>
      <c r="AJ287" s="51"/>
      <c r="AK287" s="51"/>
      <c r="AL287" s="51"/>
      <c r="AM287" s="51"/>
      <c r="AN287" s="51"/>
      <c r="AO287" s="51"/>
      <c r="AP287" s="51"/>
      <c r="AQ287" s="51"/>
      <c r="AR287" s="51"/>
      <c r="AS287" s="51"/>
      <c r="AT287" s="51"/>
      <c r="AU287" s="51"/>
    </row>
    <row r="288" spans="1:47">
      <c r="A288" s="51"/>
      <c r="B288" s="57"/>
      <c r="C288" s="57"/>
      <c r="D288" s="57"/>
      <c r="E288" s="57"/>
      <c r="F288" s="57"/>
      <c r="G288" s="57"/>
      <c r="H288" s="55" t="s">
        <v>2269</v>
      </c>
      <c r="I288" s="57"/>
      <c r="J288" s="57"/>
      <c r="K288" s="57"/>
      <c r="L288" s="55" t="s">
        <v>2270</v>
      </c>
      <c r="M288" s="57"/>
      <c r="N288" s="57"/>
      <c r="O288" s="57"/>
      <c r="P288" s="57"/>
      <c r="Q288" s="57"/>
      <c r="R288" s="57"/>
      <c r="S288" s="57"/>
      <c r="T288" s="57"/>
      <c r="U288" s="57"/>
      <c r="V288" s="57"/>
      <c r="W288" s="57"/>
      <c r="X288" s="57"/>
      <c r="Y288" s="57"/>
      <c r="Z288" s="57"/>
      <c r="AA288" s="57"/>
      <c r="AB288" s="51"/>
      <c r="AC288" s="51"/>
      <c r="AD288" s="51"/>
      <c r="AE288" s="51"/>
      <c r="AF288" s="51"/>
      <c r="AG288" s="51"/>
      <c r="AH288" s="51"/>
      <c r="AI288" s="51"/>
      <c r="AJ288" s="51"/>
      <c r="AK288" s="51"/>
      <c r="AL288" s="51"/>
      <c r="AM288" s="51"/>
      <c r="AN288" s="51"/>
      <c r="AO288" s="51"/>
      <c r="AP288" s="51"/>
      <c r="AQ288" s="51"/>
      <c r="AR288" s="51"/>
      <c r="AS288" s="51"/>
      <c r="AT288" s="51"/>
      <c r="AU288" s="51"/>
    </row>
    <row r="289" spans="1:47">
      <c r="A289" s="51"/>
      <c r="B289" s="57"/>
      <c r="C289" s="57"/>
      <c r="D289" s="57"/>
      <c r="E289" s="57"/>
      <c r="F289" s="57"/>
      <c r="G289" s="57"/>
      <c r="H289" s="55" t="s">
        <v>2271</v>
      </c>
      <c r="I289" s="57"/>
      <c r="J289" s="57"/>
      <c r="K289" s="57"/>
      <c r="L289" s="55" t="s">
        <v>2272</v>
      </c>
      <c r="M289" s="57"/>
      <c r="N289" s="57"/>
      <c r="O289" s="57"/>
      <c r="P289" s="57"/>
      <c r="Q289" s="57"/>
      <c r="R289" s="57"/>
      <c r="S289" s="57"/>
      <c r="T289" s="57"/>
      <c r="U289" s="57"/>
      <c r="V289" s="57"/>
      <c r="W289" s="57"/>
      <c r="X289" s="57"/>
      <c r="Y289" s="57"/>
      <c r="Z289" s="57"/>
      <c r="AA289" s="57"/>
      <c r="AB289" s="51"/>
      <c r="AC289" s="51"/>
      <c r="AD289" s="51"/>
      <c r="AE289" s="51"/>
      <c r="AF289" s="51"/>
      <c r="AG289" s="51"/>
      <c r="AH289" s="51"/>
      <c r="AI289" s="51"/>
      <c r="AJ289" s="51"/>
      <c r="AK289" s="51"/>
      <c r="AL289" s="51"/>
      <c r="AM289" s="51"/>
      <c r="AN289" s="51"/>
      <c r="AO289" s="51"/>
      <c r="AP289" s="51"/>
      <c r="AQ289" s="51"/>
      <c r="AR289" s="51"/>
      <c r="AS289" s="51"/>
      <c r="AT289" s="51"/>
      <c r="AU289" s="51"/>
    </row>
    <row r="290" spans="1:47">
      <c r="A290" s="51"/>
      <c r="B290" s="57"/>
      <c r="C290" s="57"/>
      <c r="D290" s="57"/>
      <c r="E290" s="57"/>
      <c r="F290" s="57"/>
      <c r="G290" s="57"/>
      <c r="H290" s="55" t="s">
        <v>2273</v>
      </c>
      <c r="I290" s="57"/>
      <c r="J290" s="57"/>
      <c r="K290" s="57"/>
      <c r="L290" s="55" t="s">
        <v>2274</v>
      </c>
      <c r="M290" s="57"/>
      <c r="N290" s="57"/>
      <c r="O290" s="57"/>
      <c r="P290" s="57"/>
      <c r="Q290" s="57"/>
      <c r="R290" s="57"/>
      <c r="S290" s="57"/>
      <c r="T290" s="57"/>
      <c r="U290" s="57"/>
      <c r="V290" s="57"/>
      <c r="W290" s="57"/>
      <c r="X290" s="57"/>
      <c r="Y290" s="57"/>
      <c r="Z290" s="57"/>
      <c r="AA290" s="57"/>
      <c r="AB290" s="51"/>
      <c r="AC290" s="51"/>
      <c r="AD290" s="51"/>
      <c r="AE290" s="51"/>
      <c r="AF290" s="51"/>
      <c r="AG290" s="51"/>
      <c r="AH290" s="51"/>
      <c r="AI290" s="51"/>
      <c r="AJ290" s="51"/>
      <c r="AK290" s="51"/>
      <c r="AL290" s="51"/>
      <c r="AM290" s="51"/>
      <c r="AN290" s="51"/>
      <c r="AO290" s="51"/>
      <c r="AP290" s="51"/>
      <c r="AQ290" s="51"/>
      <c r="AR290" s="51"/>
      <c r="AS290" s="51"/>
      <c r="AT290" s="51"/>
      <c r="AU290" s="51"/>
    </row>
    <row r="291" spans="1:47">
      <c r="A291" s="51"/>
      <c r="B291" s="57"/>
      <c r="C291" s="57"/>
      <c r="D291" s="57"/>
      <c r="E291" s="57"/>
      <c r="F291" s="57"/>
      <c r="G291" s="57"/>
      <c r="H291" s="55" t="s">
        <v>2275</v>
      </c>
      <c r="I291" s="57"/>
      <c r="J291" s="57"/>
      <c r="K291" s="57"/>
      <c r="L291" s="55" t="s">
        <v>2276</v>
      </c>
      <c r="M291" s="57"/>
      <c r="N291" s="57"/>
      <c r="O291" s="57"/>
      <c r="P291" s="57"/>
      <c r="Q291" s="57"/>
      <c r="R291" s="57"/>
      <c r="S291" s="57"/>
      <c r="T291" s="57"/>
      <c r="U291" s="57"/>
      <c r="V291" s="57"/>
      <c r="W291" s="57"/>
      <c r="X291" s="57"/>
      <c r="Y291" s="57"/>
      <c r="Z291" s="57"/>
      <c r="AA291" s="57"/>
      <c r="AB291" s="51"/>
      <c r="AC291" s="51"/>
      <c r="AD291" s="51"/>
      <c r="AE291" s="51"/>
      <c r="AF291" s="51"/>
      <c r="AG291" s="51"/>
      <c r="AH291" s="51"/>
      <c r="AI291" s="51"/>
      <c r="AJ291" s="51"/>
      <c r="AK291" s="51"/>
      <c r="AL291" s="51"/>
      <c r="AM291" s="51"/>
      <c r="AN291" s="51"/>
      <c r="AO291" s="51"/>
      <c r="AP291" s="51"/>
      <c r="AQ291" s="51"/>
      <c r="AR291" s="51"/>
      <c r="AS291" s="51"/>
      <c r="AT291" s="51"/>
      <c r="AU291" s="51"/>
    </row>
    <row r="292" spans="1:47">
      <c r="A292" s="51"/>
      <c r="B292" s="57"/>
      <c r="C292" s="57"/>
      <c r="D292" s="57"/>
      <c r="E292" s="57"/>
      <c r="F292" s="57"/>
      <c r="G292" s="57"/>
      <c r="H292" s="55" t="s">
        <v>2277</v>
      </c>
      <c r="I292" s="57"/>
      <c r="J292" s="57"/>
      <c r="K292" s="57"/>
      <c r="L292" s="55" t="s">
        <v>2278</v>
      </c>
      <c r="M292" s="57"/>
      <c r="N292" s="57"/>
      <c r="O292" s="57"/>
      <c r="P292" s="57"/>
      <c r="Q292" s="57"/>
      <c r="R292" s="57"/>
      <c r="S292" s="57"/>
      <c r="T292" s="57"/>
      <c r="U292" s="57"/>
      <c r="V292" s="57"/>
      <c r="W292" s="57"/>
      <c r="X292" s="57"/>
      <c r="Y292" s="57"/>
      <c r="Z292" s="57"/>
      <c r="AA292" s="57"/>
      <c r="AB292" s="51"/>
      <c r="AC292" s="51"/>
      <c r="AD292" s="51"/>
      <c r="AE292" s="51"/>
      <c r="AF292" s="51"/>
      <c r="AG292" s="51"/>
      <c r="AH292" s="51"/>
      <c r="AI292" s="51"/>
      <c r="AJ292" s="51"/>
      <c r="AK292" s="51"/>
      <c r="AL292" s="51"/>
      <c r="AM292" s="51"/>
      <c r="AN292" s="51"/>
      <c r="AO292" s="51"/>
      <c r="AP292" s="51"/>
      <c r="AQ292" s="51"/>
      <c r="AR292" s="51"/>
      <c r="AS292" s="51"/>
      <c r="AT292" s="51"/>
      <c r="AU292" s="51"/>
    </row>
    <row r="293" spans="1:47">
      <c r="A293" s="51"/>
      <c r="B293" s="57"/>
      <c r="C293" s="57"/>
      <c r="D293" s="57"/>
      <c r="E293" s="57"/>
      <c r="F293" s="57"/>
      <c r="G293" s="57"/>
      <c r="H293" s="55" t="s">
        <v>2279</v>
      </c>
      <c r="I293" s="57"/>
      <c r="J293" s="57"/>
      <c r="K293" s="57"/>
      <c r="L293" s="56" t="s">
        <v>2597</v>
      </c>
      <c r="M293" s="57"/>
      <c r="N293" s="57"/>
      <c r="O293" s="57"/>
      <c r="P293" s="57"/>
      <c r="Q293" s="57"/>
      <c r="R293" s="57"/>
      <c r="S293" s="57"/>
      <c r="T293" s="57"/>
      <c r="U293" s="57"/>
      <c r="V293" s="57"/>
      <c r="W293" s="57"/>
      <c r="X293" s="57"/>
      <c r="Y293" s="57"/>
      <c r="Z293" s="57"/>
      <c r="AA293" s="57"/>
      <c r="AB293" s="51"/>
      <c r="AC293" s="51"/>
      <c r="AD293" s="51"/>
      <c r="AE293" s="51"/>
      <c r="AF293" s="51"/>
      <c r="AG293" s="51"/>
      <c r="AH293" s="51"/>
      <c r="AI293" s="51"/>
      <c r="AJ293" s="51"/>
      <c r="AK293" s="51"/>
      <c r="AL293" s="51"/>
      <c r="AM293" s="51"/>
      <c r="AN293" s="51"/>
      <c r="AO293" s="51"/>
      <c r="AP293" s="51"/>
      <c r="AQ293" s="51"/>
      <c r="AR293" s="51"/>
      <c r="AS293" s="51"/>
      <c r="AT293" s="51"/>
      <c r="AU293" s="51"/>
    </row>
    <row r="294" spans="1:47">
      <c r="A294" s="51"/>
      <c r="B294" s="57"/>
      <c r="C294" s="57"/>
      <c r="D294" s="57"/>
      <c r="E294" s="57"/>
      <c r="F294" s="57"/>
      <c r="G294" s="57"/>
      <c r="H294" s="55" t="s">
        <v>2281</v>
      </c>
      <c r="I294" s="57"/>
      <c r="J294" s="57"/>
      <c r="K294" s="57"/>
      <c r="L294" s="57"/>
      <c r="M294" s="57"/>
      <c r="N294" s="57"/>
      <c r="O294" s="57"/>
      <c r="P294" s="57"/>
      <c r="Q294" s="57"/>
      <c r="R294" s="57"/>
      <c r="S294" s="57"/>
      <c r="T294" s="57"/>
      <c r="U294" s="57"/>
      <c r="V294" s="57"/>
      <c r="W294" s="57"/>
      <c r="X294" s="57"/>
      <c r="Y294" s="57"/>
      <c r="Z294" s="57"/>
      <c r="AA294" s="57"/>
      <c r="AB294" s="51"/>
      <c r="AC294" s="51"/>
      <c r="AD294" s="51"/>
      <c r="AE294" s="51"/>
      <c r="AF294" s="51"/>
      <c r="AG294" s="51"/>
      <c r="AH294" s="51"/>
      <c r="AI294" s="51"/>
      <c r="AJ294" s="51"/>
      <c r="AK294" s="51"/>
      <c r="AL294" s="51"/>
      <c r="AM294" s="51"/>
      <c r="AN294" s="51"/>
      <c r="AO294" s="51"/>
      <c r="AP294" s="51"/>
      <c r="AQ294" s="51"/>
      <c r="AR294" s="51"/>
      <c r="AS294" s="51"/>
      <c r="AT294" s="51"/>
      <c r="AU294" s="51"/>
    </row>
    <row r="295" spans="1:47">
      <c r="A295" s="51"/>
      <c r="B295" s="57"/>
      <c r="C295" s="57"/>
      <c r="D295" s="57"/>
      <c r="E295" s="57"/>
      <c r="F295" s="57"/>
      <c r="G295" s="57"/>
      <c r="H295" s="55" t="s">
        <v>2282</v>
      </c>
      <c r="I295" s="57"/>
      <c r="J295" s="57"/>
      <c r="K295" s="57"/>
      <c r="L295" s="57"/>
      <c r="M295" s="57"/>
      <c r="N295" s="57"/>
      <c r="O295" s="57"/>
      <c r="P295" s="57"/>
      <c r="Q295" s="57"/>
      <c r="R295" s="57"/>
      <c r="S295" s="57"/>
      <c r="T295" s="57"/>
      <c r="U295" s="57"/>
      <c r="V295" s="57"/>
      <c r="W295" s="57"/>
      <c r="X295" s="57"/>
      <c r="Y295" s="57"/>
      <c r="Z295" s="57"/>
      <c r="AA295" s="57"/>
      <c r="AB295" s="51"/>
      <c r="AC295" s="51"/>
      <c r="AD295" s="51"/>
      <c r="AE295" s="51"/>
      <c r="AF295" s="51"/>
      <c r="AG295" s="51"/>
      <c r="AH295" s="51"/>
      <c r="AI295" s="51"/>
      <c r="AJ295" s="51"/>
      <c r="AK295" s="51"/>
      <c r="AL295" s="51"/>
      <c r="AM295" s="51"/>
      <c r="AN295" s="51"/>
      <c r="AO295" s="51"/>
      <c r="AP295" s="51"/>
      <c r="AQ295" s="51"/>
      <c r="AR295" s="51"/>
      <c r="AS295" s="51"/>
      <c r="AT295" s="51"/>
      <c r="AU295" s="51"/>
    </row>
    <row r="296" spans="1:47">
      <c r="A296" s="51"/>
      <c r="B296" s="57"/>
      <c r="C296" s="57"/>
      <c r="D296" s="57"/>
      <c r="E296" s="57"/>
      <c r="F296" s="57"/>
      <c r="G296" s="57"/>
      <c r="H296" s="55" t="s">
        <v>2283</v>
      </c>
      <c r="I296" s="57"/>
      <c r="J296" s="57"/>
      <c r="K296" s="57"/>
      <c r="L296" s="57"/>
      <c r="M296" s="57"/>
      <c r="N296" s="57"/>
      <c r="O296" s="57"/>
      <c r="P296" s="57"/>
      <c r="Q296" s="57"/>
      <c r="R296" s="57"/>
      <c r="S296" s="57"/>
      <c r="T296" s="57"/>
      <c r="U296" s="57"/>
      <c r="V296" s="57"/>
      <c r="W296" s="57"/>
      <c r="X296" s="57"/>
      <c r="Y296" s="57"/>
      <c r="Z296" s="57"/>
      <c r="AA296" s="57"/>
      <c r="AB296" s="51"/>
      <c r="AC296" s="51"/>
      <c r="AD296" s="51"/>
      <c r="AE296" s="51"/>
      <c r="AF296" s="51"/>
      <c r="AG296" s="51"/>
      <c r="AH296" s="51"/>
      <c r="AI296" s="51"/>
      <c r="AJ296" s="51"/>
      <c r="AK296" s="51"/>
      <c r="AL296" s="51"/>
      <c r="AM296" s="51"/>
      <c r="AN296" s="51"/>
      <c r="AO296" s="51"/>
      <c r="AP296" s="51"/>
      <c r="AQ296" s="51"/>
      <c r="AR296" s="51"/>
      <c r="AS296" s="51"/>
      <c r="AT296" s="51"/>
      <c r="AU296" s="51"/>
    </row>
    <row r="297" spans="1:47">
      <c r="A297" s="51"/>
      <c r="B297" s="57"/>
      <c r="C297" s="57"/>
      <c r="D297" s="57"/>
      <c r="E297" s="57"/>
      <c r="F297" s="57"/>
      <c r="G297" s="57"/>
      <c r="H297" s="55" t="s">
        <v>2284</v>
      </c>
      <c r="I297" s="57"/>
      <c r="J297" s="57"/>
      <c r="K297" s="57"/>
      <c r="L297" s="57"/>
      <c r="M297" s="57"/>
      <c r="N297" s="57"/>
      <c r="O297" s="57"/>
      <c r="P297" s="57"/>
      <c r="Q297" s="57"/>
      <c r="R297" s="57"/>
      <c r="S297" s="57"/>
      <c r="T297" s="57"/>
      <c r="U297" s="57"/>
      <c r="V297" s="57"/>
      <c r="W297" s="57"/>
      <c r="X297" s="57"/>
      <c r="Y297" s="57"/>
      <c r="Z297" s="57"/>
      <c r="AA297" s="57"/>
      <c r="AB297" s="51"/>
      <c r="AC297" s="51"/>
      <c r="AD297" s="51"/>
      <c r="AE297" s="51"/>
      <c r="AF297" s="51"/>
      <c r="AG297" s="51"/>
      <c r="AH297" s="51"/>
      <c r="AI297" s="51"/>
      <c r="AJ297" s="51"/>
      <c r="AK297" s="51"/>
      <c r="AL297" s="51"/>
      <c r="AM297" s="51"/>
      <c r="AN297" s="51"/>
      <c r="AO297" s="51"/>
      <c r="AP297" s="51"/>
      <c r="AQ297" s="51"/>
      <c r="AR297" s="51"/>
      <c r="AS297" s="51"/>
      <c r="AT297" s="51"/>
      <c r="AU297" s="51"/>
    </row>
    <row r="298" spans="1:47">
      <c r="A298" s="51"/>
      <c r="B298" s="57"/>
      <c r="C298" s="57"/>
      <c r="D298" s="57"/>
      <c r="E298" s="57"/>
      <c r="F298" s="57"/>
      <c r="G298" s="57"/>
      <c r="H298" s="55" t="s">
        <v>2285</v>
      </c>
      <c r="I298" s="57"/>
      <c r="J298" s="57"/>
      <c r="K298" s="57"/>
      <c r="L298" s="57"/>
      <c r="M298" s="57"/>
      <c r="N298" s="57"/>
      <c r="O298" s="57"/>
      <c r="P298" s="57"/>
      <c r="Q298" s="57"/>
      <c r="R298" s="57"/>
      <c r="S298" s="57"/>
      <c r="T298" s="57"/>
      <c r="U298" s="57"/>
      <c r="V298" s="57"/>
      <c r="W298" s="57"/>
      <c r="X298" s="57"/>
      <c r="Y298" s="57"/>
      <c r="Z298" s="57"/>
      <c r="AA298" s="57"/>
      <c r="AB298" s="51"/>
      <c r="AC298" s="51"/>
      <c r="AD298" s="51"/>
      <c r="AE298" s="51"/>
      <c r="AF298" s="51"/>
      <c r="AG298" s="51"/>
      <c r="AH298" s="51"/>
      <c r="AI298" s="51"/>
      <c r="AJ298" s="51"/>
      <c r="AK298" s="51"/>
      <c r="AL298" s="51"/>
      <c r="AM298" s="51"/>
      <c r="AN298" s="51"/>
      <c r="AO298" s="51"/>
      <c r="AP298" s="51"/>
      <c r="AQ298" s="51"/>
      <c r="AR298" s="51"/>
      <c r="AS298" s="51"/>
      <c r="AT298" s="51"/>
      <c r="AU298" s="51"/>
    </row>
    <row r="299" spans="1:47">
      <c r="A299" s="51"/>
      <c r="B299" s="57"/>
      <c r="C299" s="57"/>
      <c r="D299" s="57"/>
      <c r="E299" s="57"/>
      <c r="F299" s="57"/>
      <c r="G299" s="57"/>
      <c r="H299" s="55" t="s">
        <v>2286</v>
      </c>
      <c r="I299" s="57"/>
      <c r="J299" s="57"/>
      <c r="K299" s="57"/>
      <c r="L299" s="57"/>
      <c r="M299" s="57"/>
      <c r="N299" s="57"/>
      <c r="O299" s="57"/>
      <c r="P299" s="57"/>
      <c r="Q299" s="57"/>
      <c r="R299" s="57"/>
      <c r="S299" s="57"/>
      <c r="T299" s="57"/>
      <c r="U299" s="57"/>
      <c r="V299" s="57"/>
      <c r="W299" s="57"/>
      <c r="X299" s="57"/>
      <c r="Y299" s="57"/>
      <c r="Z299" s="57"/>
      <c r="AA299" s="57"/>
      <c r="AB299" s="51"/>
      <c r="AC299" s="51"/>
      <c r="AD299" s="51"/>
      <c r="AE299" s="51"/>
      <c r="AF299" s="51"/>
      <c r="AG299" s="51"/>
      <c r="AH299" s="51"/>
      <c r="AI299" s="51"/>
      <c r="AJ299" s="51"/>
      <c r="AK299" s="51"/>
      <c r="AL299" s="51"/>
      <c r="AM299" s="51"/>
      <c r="AN299" s="51"/>
      <c r="AO299" s="51"/>
      <c r="AP299" s="51"/>
      <c r="AQ299" s="51"/>
      <c r="AR299" s="51"/>
      <c r="AS299" s="51"/>
      <c r="AT299" s="51"/>
      <c r="AU299" s="51"/>
    </row>
    <row r="300" spans="1:47">
      <c r="A300" s="51"/>
      <c r="B300" s="57"/>
      <c r="C300" s="57"/>
      <c r="D300" s="57"/>
      <c r="E300" s="57"/>
      <c r="F300" s="57"/>
      <c r="G300" s="57"/>
      <c r="H300" s="55" t="s">
        <v>2287</v>
      </c>
      <c r="I300" s="57"/>
      <c r="J300" s="57"/>
      <c r="K300" s="57"/>
      <c r="L300" s="57"/>
      <c r="M300" s="57"/>
      <c r="N300" s="57"/>
      <c r="O300" s="57"/>
      <c r="P300" s="57"/>
      <c r="Q300" s="57"/>
      <c r="R300" s="57"/>
      <c r="S300" s="57"/>
      <c r="T300" s="57"/>
      <c r="U300" s="57"/>
      <c r="V300" s="57"/>
      <c r="W300" s="57"/>
      <c r="X300" s="57"/>
      <c r="Y300" s="57"/>
      <c r="Z300" s="57"/>
      <c r="AA300" s="57"/>
      <c r="AB300" s="51"/>
      <c r="AC300" s="51"/>
      <c r="AD300" s="51"/>
      <c r="AE300" s="51"/>
      <c r="AF300" s="51"/>
      <c r="AG300" s="51"/>
      <c r="AH300" s="51"/>
      <c r="AI300" s="51"/>
      <c r="AJ300" s="51"/>
      <c r="AK300" s="51"/>
      <c r="AL300" s="51"/>
      <c r="AM300" s="51"/>
      <c r="AN300" s="51"/>
      <c r="AO300" s="51"/>
      <c r="AP300" s="51"/>
      <c r="AQ300" s="51"/>
      <c r="AR300" s="51"/>
      <c r="AS300" s="51"/>
      <c r="AT300" s="51"/>
      <c r="AU300" s="51"/>
    </row>
    <row r="301" spans="1:47">
      <c r="A301" s="51"/>
      <c r="B301" s="57"/>
      <c r="C301" s="57"/>
      <c r="D301" s="57"/>
      <c r="E301" s="57"/>
      <c r="F301" s="57"/>
      <c r="G301" s="57"/>
      <c r="H301" s="55" t="s">
        <v>2288</v>
      </c>
      <c r="I301" s="57"/>
      <c r="J301" s="57"/>
      <c r="K301" s="57"/>
      <c r="L301" s="57"/>
      <c r="M301" s="57"/>
      <c r="N301" s="57"/>
      <c r="O301" s="57"/>
      <c r="P301" s="57"/>
      <c r="Q301" s="57"/>
      <c r="R301" s="57"/>
      <c r="S301" s="57"/>
      <c r="T301" s="57"/>
      <c r="U301" s="57"/>
      <c r="V301" s="57"/>
      <c r="W301" s="57"/>
      <c r="X301" s="57"/>
      <c r="Y301" s="57"/>
      <c r="Z301" s="57"/>
      <c r="AA301" s="57"/>
      <c r="AB301" s="51"/>
      <c r="AC301" s="51"/>
      <c r="AD301" s="51"/>
      <c r="AE301" s="51"/>
      <c r="AF301" s="51"/>
      <c r="AG301" s="51"/>
      <c r="AH301" s="51"/>
      <c r="AI301" s="51"/>
      <c r="AJ301" s="51"/>
      <c r="AK301" s="51"/>
      <c r="AL301" s="51"/>
      <c r="AM301" s="51"/>
      <c r="AN301" s="51"/>
      <c r="AO301" s="51"/>
      <c r="AP301" s="51"/>
      <c r="AQ301" s="51"/>
      <c r="AR301" s="51"/>
      <c r="AS301" s="51"/>
      <c r="AT301" s="51"/>
      <c r="AU301" s="51"/>
    </row>
    <row r="302" spans="1:47">
      <c r="A302" s="51"/>
      <c r="B302" s="57"/>
      <c r="C302" s="57"/>
      <c r="D302" s="57"/>
      <c r="E302" s="57"/>
      <c r="F302" s="57"/>
      <c r="G302" s="57"/>
      <c r="H302" s="55" t="s">
        <v>2289</v>
      </c>
      <c r="I302" s="57"/>
      <c r="J302" s="57"/>
      <c r="K302" s="57"/>
      <c r="L302" s="57"/>
      <c r="M302" s="57"/>
      <c r="N302" s="57"/>
      <c r="O302" s="57"/>
      <c r="P302" s="57"/>
      <c r="Q302" s="57"/>
      <c r="R302" s="57"/>
      <c r="S302" s="57"/>
      <c r="T302" s="57"/>
      <c r="U302" s="57"/>
      <c r="V302" s="57"/>
      <c r="W302" s="57"/>
      <c r="X302" s="57"/>
      <c r="Y302" s="57"/>
      <c r="Z302" s="57"/>
      <c r="AA302" s="57"/>
      <c r="AB302" s="51"/>
      <c r="AC302" s="51"/>
      <c r="AD302" s="51"/>
      <c r="AE302" s="51"/>
      <c r="AF302" s="51"/>
      <c r="AG302" s="51"/>
      <c r="AH302" s="51"/>
      <c r="AI302" s="51"/>
      <c r="AJ302" s="51"/>
      <c r="AK302" s="51"/>
      <c r="AL302" s="51"/>
      <c r="AM302" s="51"/>
      <c r="AN302" s="51"/>
      <c r="AO302" s="51"/>
      <c r="AP302" s="51"/>
      <c r="AQ302" s="51"/>
      <c r="AR302" s="51"/>
      <c r="AS302" s="51"/>
      <c r="AT302" s="51"/>
      <c r="AU302" s="51"/>
    </row>
    <row r="303" spans="1:47">
      <c r="A303" s="51"/>
      <c r="B303" s="57"/>
      <c r="C303" s="57"/>
      <c r="D303" s="57"/>
      <c r="E303" s="57"/>
      <c r="F303" s="57"/>
      <c r="G303" s="57"/>
      <c r="H303" s="55" t="s">
        <v>2290</v>
      </c>
      <c r="I303" s="57"/>
      <c r="J303" s="57"/>
      <c r="K303" s="57"/>
      <c r="L303" s="57"/>
      <c r="M303" s="57"/>
      <c r="N303" s="57"/>
      <c r="O303" s="57"/>
      <c r="P303" s="57"/>
      <c r="Q303" s="57"/>
      <c r="R303" s="57"/>
      <c r="S303" s="57"/>
      <c r="T303" s="57"/>
      <c r="U303" s="57"/>
      <c r="V303" s="57"/>
      <c r="W303" s="57"/>
      <c r="X303" s="57"/>
      <c r="Y303" s="57"/>
      <c r="Z303" s="57"/>
      <c r="AA303" s="57"/>
      <c r="AB303" s="51"/>
      <c r="AC303" s="51"/>
      <c r="AD303" s="51"/>
      <c r="AE303" s="51"/>
      <c r="AF303" s="51"/>
      <c r="AG303" s="51"/>
      <c r="AH303" s="51"/>
      <c r="AI303" s="51"/>
      <c r="AJ303" s="51"/>
      <c r="AK303" s="51"/>
      <c r="AL303" s="51"/>
      <c r="AM303" s="51"/>
      <c r="AN303" s="51"/>
      <c r="AO303" s="51"/>
      <c r="AP303" s="51"/>
      <c r="AQ303" s="51"/>
      <c r="AR303" s="51"/>
      <c r="AS303" s="51"/>
      <c r="AT303" s="51"/>
      <c r="AU303" s="51"/>
    </row>
    <row r="304" spans="1:47">
      <c r="A304" s="51"/>
      <c r="B304" s="57"/>
      <c r="C304" s="57"/>
      <c r="D304" s="57"/>
      <c r="E304" s="57"/>
      <c r="F304" s="57"/>
      <c r="G304" s="57"/>
      <c r="H304" s="55" t="s">
        <v>2291</v>
      </c>
      <c r="I304" s="57"/>
      <c r="J304" s="57"/>
      <c r="K304" s="57"/>
      <c r="L304" s="57"/>
      <c r="M304" s="57"/>
      <c r="N304" s="57"/>
      <c r="O304" s="57"/>
      <c r="P304" s="57"/>
      <c r="Q304" s="57"/>
      <c r="R304" s="57"/>
      <c r="S304" s="57"/>
      <c r="T304" s="57"/>
      <c r="U304" s="57"/>
      <c r="V304" s="57"/>
      <c r="W304" s="57"/>
      <c r="X304" s="57"/>
      <c r="Y304" s="57"/>
      <c r="Z304" s="57"/>
      <c r="AA304" s="57"/>
      <c r="AB304" s="51"/>
      <c r="AC304" s="51"/>
      <c r="AD304" s="51"/>
      <c r="AE304" s="51"/>
      <c r="AF304" s="51"/>
      <c r="AG304" s="51"/>
      <c r="AH304" s="51"/>
      <c r="AI304" s="51"/>
      <c r="AJ304" s="51"/>
      <c r="AK304" s="51"/>
      <c r="AL304" s="51"/>
      <c r="AM304" s="51"/>
      <c r="AN304" s="51"/>
      <c r="AO304" s="51"/>
      <c r="AP304" s="51"/>
      <c r="AQ304" s="51"/>
      <c r="AR304" s="51"/>
      <c r="AS304" s="51"/>
      <c r="AT304" s="51"/>
      <c r="AU304" s="51"/>
    </row>
    <row r="305" spans="1:47">
      <c r="A305" s="51"/>
      <c r="B305" s="57"/>
      <c r="C305" s="57"/>
      <c r="D305" s="57"/>
      <c r="E305" s="57"/>
      <c r="F305" s="57"/>
      <c r="G305" s="57"/>
      <c r="H305" s="55" t="s">
        <v>2292</v>
      </c>
      <c r="I305" s="57"/>
      <c r="J305" s="57"/>
      <c r="K305" s="57"/>
      <c r="L305" s="57"/>
      <c r="M305" s="57"/>
      <c r="N305" s="57"/>
      <c r="O305" s="57"/>
      <c r="P305" s="57"/>
      <c r="Q305" s="57"/>
      <c r="R305" s="57"/>
      <c r="S305" s="57"/>
      <c r="T305" s="57"/>
      <c r="U305" s="57"/>
      <c r="V305" s="57"/>
      <c r="W305" s="57"/>
      <c r="X305" s="57"/>
      <c r="Y305" s="57"/>
      <c r="Z305" s="57"/>
      <c r="AA305" s="57"/>
      <c r="AB305" s="51"/>
      <c r="AC305" s="51"/>
      <c r="AD305" s="51"/>
      <c r="AE305" s="51"/>
      <c r="AF305" s="51"/>
      <c r="AG305" s="51"/>
      <c r="AH305" s="51"/>
      <c r="AI305" s="51"/>
      <c r="AJ305" s="51"/>
      <c r="AK305" s="51"/>
      <c r="AL305" s="51"/>
      <c r="AM305" s="51"/>
      <c r="AN305" s="51"/>
      <c r="AO305" s="51"/>
      <c r="AP305" s="51"/>
      <c r="AQ305" s="51"/>
      <c r="AR305" s="51"/>
      <c r="AS305" s="51"/>
      <c r="AT305" s="51"/>
      <c r="AU305" s="51"/>
    </row>
    <row r="306" spans="1:47">
      <c r="A306" s="51"/>
      <c r="B306" s="57"/>
      <c r="C306" s="57"/>
      <c r="D306" s="57"/>
      <c r="E306" s="57"/>
      <c r="F306" s="57"/>
      <c r="G306" s="57"/>
      <c r="H306" s="55" t="s">
        <v>2293</v>
      </c>
      <c r="I306" s="57"/>
      <c r="J306" s="57"/>
      <c r="K306" s="57"/>
      <c r="L306" s="57"/>
      <c r="M306" s="57"/>
      <c r="N306" s="57"/>
      <c r="O306" s="57"/>
      <c r="P306" s="57"/>
      <c r="Q306" s="57"/>
      <c r="R306" s="57"/>
      <c r="S306" s="57"/>
      <c r="T306" s="57"/>
      <c r="U306" s="57"/>
      <c r="V306" s="57"/>
      <c r="W306" s="57"/>
      <c r="X306" s="57"/>
      <c r="Y306" s="57"/>
      <c r="Z306" s="57"/>
      <c r="AA306" s="57"/>
      <c r="AB306" s="51"/>
      <c r="AC306" s="51"/>
      <c r="AD306" s="51"/>
      <c r="AE306" s="51"/>
      <c r="AF306" s="51"/>
      <c r="AG306" s="51"/>
      <c r="AH306" s="51"/>
      <c r="AI306" s="51"/>
      <c r="AJ306" s="51"/>
      <c r="AK306" s="51"/>
      <c r="AL306" s="51"/>
      <c r="AM306" s="51"/>
      <c r="AN306" s="51"/>
      <c r="AO306" s="51"/>
      <c r="AP306" s="51"/>
      <c r="AQ306" s="51"/>
      <c r="AR306" s="51"/>
      <c r="AS306" s="51"/>
      <c r="AT306" s="51"/>
      <c r="AU306" s="51"/>
    </row>
    <row r="307" spans="1:47">
      <c r="A307" s="51"/>
      <c r="B307" s="57"/>
      <c r="C307" s="57"/>
      <c r="D307" s="57"/>
      <c r="E307" s="57"/>
      <c r="F307" s="57"/>
      <c r="G307" s="57"/>
      <c r="H307" s="55" t="s">
        <v>2294</v>
      </c>
      <c r="I307" s="57"/>
      <c r="J307" s="57"/>
      <c r="K307" s="57"/>
      <c r="L307" s="57"/>
      <c r="M307" s="57"/>
      <c r="N307" s="57"/>
      <c r="O307" s="57"/>
      <c r="P307" s="57"/>
      <c r="Q307" s="57"/>
      <c r="R307" s="57"/>
      <c r="S307" s="57"/>
      <c r="T307" s="57"/>
      <c r="U307" s="57"/>
      <c r="V307" s="57"/>
      <c r="W307" s="57"/>
      <c r="X307" s="57"/>
      <c r="Y307" s="57"/>
      <c r="Z307" s="57"/>
      <c r="AA307" s="57"/>
      <c r="AB307" s="51"/>
      <c r="AC307" s="51"/>
      <c r="AD307" s="51"/>
      <c r="AE307" s="51"/>
      <c r="AF307" s="51"/>
      <c r="AG307" s="51"/>
      <c r="AH307" s="51"/>
      <c r="AI307" s="51"/>
      <c r="AJ307" s="51"/>
      <c r="AK307" s="51"/>
      <c r="AL307" s="51"/>
      <c r="AM307" s="51"/>
      <c r="AN307" s="51"/>
      <c r="AO307" s="51"/>
      <c r="AP307" s="51"/>
      <c r="AQ307" s="51"/>
      <c r="AR307" s="51"/>
      <c r="AS307" s="51"/>
      <c r="AT307" s="51"/>
      <c r="AU307" s="51"/>
    </row>
    <row r="308" spans="1:47">
      <c r="A308" s="51"/>
      <c r="B308" s="57"/>
      <c r="C308" s="57"/>
      <c r="D308" s="57"/>
      <c r="E308" s="57"/>
      <c r="F308" s="57"/>
      <c r="G308" s="57"/>
      <c r="H308" s="55" t="s">
        <v>2295</v>
      </c>
      <c r="I308" s="57"/>
      <c r="J308" s="57"/>
      <c r="K308" s="57"/>
      <c r="L308" s="57"/>
      <c r="M308" s="57"/>
      <c r="N308" s="57"/>
      <c r="O308" s="57"/>
      <c r="P308" s="57"/>
      <c r="Q308" s="57"/>
      <c r="R308" s="57"/>
      <c r="S308" s="57"/>
      <c r="T308" s="57"/>
      <c r="U308" s="57"/>
      <c r="V308" s="57"/>
      <c r="W308" s="57"/>
      <c r="X308" s="57"/>
      <c r="Y308" s="57"/>
      <c r="Z308" s="57"/>
      <c r="AA308" s="57"/>
      <c r="AB308" s="51"/>
      <c r="AC308" s="51"/>
      <c r="AD308" s="51"/>
      <c r="AE308" s="51"/>
      <c r="AF308" s="51"/>
      <c r="AG308" s="51"/>
      <c r="AH308" s="51"/>
      <c r="AI308" s="51"/>
      <c r="AJ308" s="51"/>
      <c r="AK308" s="51"/>
      <c r="AL308" s="51"/>
      <c r="AM308" s="51"/>
      <c r="AN308" s="51"/>
      <c r="AO308" s="51"/>
      <c r="AP308" s="51"/>
      <c r="AQ308" s="51"/>
      <c r="AR308" s="51"/>
      <c r="AS308" s="51"/>
      <c r="AT308" s="51"/>
      <c r="AU308" s="51"/>
    </row>
    <row r="309" spans="1:47">
      <c r="A309" s="51"/>
      <c r="B309" s="57"/>
      <c r="C309" s="57"/>
      <c r="D309" s="57"/>
      <c r="E309" s="57"/>
      <c r="F309" s="57"/>
      <c r="G309" s="57"/>
      <c r="H309" s="55" t="s">
        <v>2296</v>
      </c>
      <c r="I309" s="57"/>
      <c r="J309" s="57"/>
      <c r="K309" s="57"/>
      <c r="L309" s="57"/>
      <c r="M309" s="57"/>
      <c r="N309" s="57"/>
      <c r="O309" s="57"/>
      <c r="P309" s="57"/>
      <c r="Q309" s="57"/>
      <c r="R309" s="57"/>
      <c r="S309" s="57"/>
      <c r="T309" s="57"/>
      <c r="U309" s="57"/>
      <c r="V309" s="57"/>
      <c r="W309" s="57"/>
      <c r="X309" s="57"/>
      <c r="Y309" s="57"/>
      <c r="Z309" s="57"/>
      <c r="AA309" s="57"/>
      <c r="AB309" s="51"/>
      <c r="AC309" s="51"/>
      <c r="AD309" s="51"/>
      <c r="AE309" s="51"/>
      <c r="AF309" s="51"/>
      <c r="AG309" s="51"/>
      <c r="AH309" s="51"/>
      <c r="AI309" s="51"/>
      <c r="AJ309" s="51"/>
      <c r="AK309" s="51"/>
      <c r="AL309" s="51"/>
      <c r="AM309" s="51"/>
      <c r="AN309" s="51"/>
      <c r="AO309" s="51"/>
      <c r="AP309" s="51"/>
      <c r="AQ309" s="51"/>
      <c r="AR309" s="51"/>
      <c r="AS309" s="51"/>
      <c r="AT309" s="51"/>
      <c r="AU309" s="51"/>
    </row>
    <row r="310" spans="1:47">
      <c r="A310" s="51"/>
      <c r="B310" s="57"/>
      <c r="C310" s="57"/>
      <c r="D310" s="57"/>
      <c r="E310" s="57"/>
      <c r="F310" s="57"/>
      <c r="G310" s="57"/>
      <c r="H310" s="55" t="s">
        <v>2297</v>
      </c>
      <c r="I310" s="57"/>
      <c r="J310" s="57"/>
      <c r="K310" s="57"/>
      <c r="L310" s="57"/>
      <c r="M310" s="57"/>
      <c r="N310" s="57"/>
      <c r="O310" s="57"/>
      <c r="P310" s="57"/>
      <c r="Q310" s="57"/>
      <c r="R310" s="57"/>
      <c r="S310" s="57"/>
      <c r="T310" s="57"/>
      <c r="U310" s="57"/>
      <c r="V310" s="57"/>
      <c r="W310" s="57"/>
      <c r="X310" s="57"/>
      <c r="Y310" s="57"/>
      <c r="Z310" s="57"/>
      <c r="AA310" s="57"/>
      <c r="AB310" s="51"/>
      <c r="AC310" s="51"/>
      <c r="AD310" s="51"/>
      <c r="AE310" s="51"/>
      <c r="AF310" s="51"/>
      <c r="AG310" s="51"/>
      <c r="AH310" s="51"/>
      <c r="AI310" s="51"/>
      <c r="AJ310" s="51"/>
      <c r="AK310" s="51"/>
      <c r="AL310" s="51"/>
      <c r="AM310" s="51"/>
      <c r="AN310" s="51"/>
      <c r="AO310" s="51"/>
      <c r="AP310" s="51"/>
      <c r="AQ310" s="51"/>
      <c r="AR310" s="51"/>
      <c r="AS310" s="51"/>
      <c r="AT310" s="51"/>
      <c r="AU310" s="51"/>
    </row>
    <row r="311" spans="1:47">
      <c r="A311" s="51"/>
      <c r="B311" s="57"/>
      <c r="C311" s="57"/>
      <c r="D311" s="57"/>
      <c r="E311" s="57"/>
      <c r="F311" s="57"/>
      <c r="G311" s="57"/>
      <c r="H311" s="55" t="s">
        <v>2298</v>
      </c>
      <c r="I311" s="57"/>
      <c r="J311" s="57"/>
      <c r="K311" s="57"/>
      <c r="L311" s="57"/>
      <c r="M311" s="57"/>
      <c r="N311" s="57"/>
      <c r="O311" s="57"/>
      <c r="P311" s="57"/>
      <c r="Q311" s="57"/>
      <c r="R311" s="57"/>
      <c r="S311" s="57"/>
      <c r="T311" s="57"/>
      <c r="U311" s="57"/>
      <c r="V311" s="57"/>
      <c r="W311" s="57"/>
      <c r="X311" s="57"/>
      <c r="Y311" s="57"/>
      <c r="Z311" s="57"/>
      <c r="AA311" s="57"/>
      <c r="AB311" s="51"/>
      <c r="AC311" s="51"/>
      <c r="AD311" s="51"/>
      <c r="AE311" s="51"/>
      <c r="AF311" s="51"/>
      <c r="AG311" s="51"/>
      <c r="AH311" s="51"/>
      <c r="AI311" s="51"/>
      <c r="AJ311" s="51"/>
      <c r="AK311" s="51"/>
      <c r="AL311" s="51"/>
      <c r="AM311" s="51"/>
      <c r="AN311" s="51"/>
      <c r="AO311" s="51"/>
      <c r="AP311" s="51"/>
      <c r="AQ311" s="51"/>
      <c r="AR311" s="51"/>
      <c r="AS311" s="51"/>
      <c r="AT311" s="51"/>
      <c r="AU311" s="51"/>
    </row>
    <row r="312" spans="1:47">
      <c r="A312" s="51"/>
      <c r="B312" s="57"/>
      <c r="C312" s="57"/>
      <c r="D312" s="57"/>
      <c r="E312" s="57"/>
      <c r="F312" s="57"/>
      <c r="G312" s="57"/>
      <c r="H312" s="55" t="s">
        <v>2299</v>
      </c>
      <c r="I312" s="57"/>
      <c r="J312" s="57"/>
      <c r="K312" s="57"/>
      <c r="L312" s="57"/>
      <c r="M312" s="57"/>
      <c r="N312" s="57"/>
      <c r="O312" s="57"/>
      <c r="P312" s="57"/>
      <c r="Q312" s="57"/>
      <c r="R312" s="57"/>
      <c r="S312" s="57"/>
      <c r="T312" s="57"/>
      <c r="U312" s="57"/>
      <c r="V312" s="57"/>
      <c r="W312" s="57"/>
      <c r="X312" s="57"/>
      <c r="Y312" s="57"/>
      <c r="Z312" s="57"/>
      <c r="AA312" s="57"/>
      <c r="AB312" s="51"/>
      <c r="AC312" s="51"/>
      <c r="AD312" s="51"/>
      <c r="AE312" s="51"/>
      <c r="AF312" s="51"/>
      <c r="AG312" s="51"/>
      <c r="AH312" s="51"/>
      <c r="AI312" s="51"/>
      <c r="AJ312" s="51"/>
      <c r="AK312" s="51"/>
      <c r="AL312" s="51"/>
      <c r="AM312" s="51"/>
      <c r="AN312" s="51"/>
      <c r="AO312" s="51"/>
      <c r="AP312" s="51"/>
      <c r="AQ312" s="51"/>
      <c r="AR312" s="51"/>
      <c r="AS312" s="51"/>
      <c r="AT312" s="51"/>
      <c r="AU312" s="51"/>
    </row>
    <row r="313" spans="1:47">
      <c r="A313" s="51"/>
      <c r="B313" s="57"/>
      <c r="C313" s="57"/>
      <c r="D313" s="57"/>
      <c r="E313" s="57"/>
      <c r="F313" s="57"/>
      <c r="G313" s="57"/>
      <c r="H313" s="55" t="s">
        <v>2300</v>
      </c>
      <c r="I313" s="57"/>
      <c r="J313" s="57"/>
      <c r="K313" s="57"/>
      <c r="L313" s="57"/>
      <c r="M313" s="57"/>
      <c r="N313" s="57"/>
      <c r="O313" s="57"/>
      <c r="P313" s="57"/>
      <c r="Q313" s="57"/>
      <c r="R313" s="57"/>
      <c r="S313" s="57"/>
      <c r="T313" s="57"/>
      <c r="U313" s="57"/>
      <c r="V313" s="57"/>
      <c r="W313" s="57"/>
      <c r="X313" s="57"/>
      <c r="Y313" s="57"/>
      <c r="Z313" s="57"/>
      <c r="AA313" s="57"/>
      <c r="AB313" s="51"/>
      <c r="AC313" s="51"/>
      <c r="AD313" s="51"/>
      <c r="AE313" s="51"/>
      <c r="AF313" s="51"/>
      <c r="AG313" s="51"/>
      <c r="AH313" s="51"/>
      <c r="AI313" s="51"/>
      <c r="AJ313" s="51"/>
      <c r="AK313" s="51"/>
      <c r="AL313" s="51"/>
      <c r="AM313" s="51"/>
      <c r="AN313" s="51"/>
      <c r="AO313" s="51"/>
      <c r="AP313" s="51"/>
      <c r="AQ313" s="51"/>
      <c r="AR313" s="51"/>
      <c r="AS313" s="51"/>
      <c r="AT313" s="51"/>
      <c r="AU313" s="51"/>
    </row>
    <row r="314" spans="1:47">
      <c r="A314" s="51"/>
      <c r="B314" s="57"/>
      <c r="C314" s="57"/>
      <c r="D314" s="57"/>
      <c r="E314" s="57"/>
      <c r="F314" s="57"/>
      <c r="G314" s="57"/>
      <c r="H314" s="55" t="s">
        <v>2301</v>
      </c>
      <c r="I314" s="57"/>
      <c r="J314" s="57"/>
      <c r="K314" s="57"/>
      <c r="L314" s="57"/>
      <c r="M314" s="57"/>
      <c r="N314" s="57"/>
      <c r="O314" s="57"/>
      <c r="P314" s="57"/>
      <c r="Q314" s="57"/>
      <c r="R314" s="57"/>
      <c r="S314" s="57"/>
      <c r="T314" s="57"/>
      <c r="U314" s="57"/>
      <c r="V314" s="57"/>
      <c r="W314" s="57"/>
      <c r="X314" s="57"/>
      <c r="Y314" s="57"/>
      <c r="Z314" s="57"/>
      <c r="AA314" s="57"/>
      <c r="AB314" s="51"/>
      <c r="AC314" s="51"/>
      <c r="AD314" s="51"/>
      <c r="AE314" s="51"/>
      <c r="AF314" s="51"/>
      <c r="AG314" s="51"/>
      <c r="AH314" s="51"/>
      <c r="AI314" s="51"/>
      <c r="AJ314" s="51"/>
      <c r="AK314" s="51"/>
      <c r="AL314" s="51"/>
      <c r="AM314" s="51"/>
      <c r="AN314" s="51"/>
      <c r="AO314" s="51"/>
      <c r="AP314" s="51"/>
      <c r="AQ314" s="51"/>
      <c r="AR314" s="51"/>
      <c r="AS314" s="51"/>
      <c r="AT314" s="51"/>
      <c r="AU314" s="51"/>
    </row>
    <row r="315" spans="1:47">
      <c r="A315" s="51"/>
      <c r="B315" s="57"/>
      <c r="C315" s="57"/>
      <c r="D315" s="57"/>
      <c r="E315" s="57"/>
      <c r="F315" s="57"/>
      <c r="G315" s="57"/>
      <c r="H315" s="55" t="s">
        <v>2302</v>
      </c>
      <c r="I315" s="57"/>
      <c r="J315" s="57"/>
      <c r="K315" s="57"/>
      <c r="L315" s="57"/>
      <c r="M315" s="57"/>
      <c r="N315" s="57"/>
      <c r="O315" s="57"/>
      <c r="P315" s="57"/>
      <c r="Q315" s="57"/>
      <c r="R315" s="57"/>
      <c r="S315" s="57"/>
      <c r="T315" s="57"/>
      <c r="U315" s="57"/>
      <c r="V315" s="57"/>
      <c r="W315" s="57"/>
      <c r="X315" s="57"/>
      <c r="Y315" s="57"/>
      <c r="Z315" s="57"/>
      <c r="AA315" s="57"/>
      <c r="AB315" s="51"/>
      <c r="AC315" s="51"/>
      <c r="AD315" s="51"/>
      <c r="AE315" s="51"/>
      <c r="AF315" s="51"/>
      <c r="AG315" s="51"/>
      <c r="AH315" s="51"/>
      <c r="AI315" s="51"/>
      <c r="AJ315" s="51"/>
      <c r="AK315" s="51"/>
      <c r="AL315" s="51"/>
      <c r="AM315" s="51"/>
      <c r="AN315" s="51"/>
      <c r="AO315" s="51"/>
      <c r="AP315" s="51"/>
      <c r="AQ315" s="51"/>
      <c r="AR315" s="51"/>
      <c r="AS315" s="51"/>
      <c r="AT315" s="51"/>
      <c r="AU315" s="51"/>
    </row>
    <row r="316" spans="1:47">
      <c r="A316" s="51"/>
      <c r="B316" s="57"/>
      <c r="C316" s="57"/>
      <c r="D316" s="57"/>
      <c r="E316" s="57"/>
      <c r="F316" s="57"/>
      <c r="G316" s="57"/>
      <c r="H316" s="55" t="s">
        <v>2303</v>
      </c>
      <c r="I316" s="57"/>
      <c r="J316" s="57"/>
      <c r="K316" s="57"/>
      <c r="L316" s="57"/>
      <c r="M316" s="57"/>
      <c r="N316" s="57"/>
      <c r="O316" s="57"/>
      <c r="P316" s="57"/>
      <c r="Q316" s="57"/>
      <c r="R316" s="57"/>
      <c r="S316" s="57"/>
      <c r="T316" s="57"/>
      <c r="U316" s="57"/>
      <c r="V316" s="57"/>
      <c r="W316" s="57"/>
      <c r="X316" s="57"/>
      <c r="Y316" s="57"/>
      <c r="Z316" s="57"/>
      <c r="AA316" s="57"/>
      <c r="AB316" s="51"/>
      <c r="AC316" s="51"/>
      <c r="AD316" s="51"/>
      <c r="AE316" s="51"/>
      <c r="AF316" s="51"/>
      <c r="AG316" s="51"/>
      <c r="AH316" s="51"/>
      <c r="AI316" s="51"/>
      <c r="AJ316" s="51"/>
      <c r="AK316" s="51"/>
      <c r="AL316" s="51"/>
      <c r="AM316" s="51"/>
      <c r="AN316" s="51"/>
      <c r="AO316" s="51"/>
      <c r="AP316" s="51"/>
      <c r="AQ316" s="51"/>
      <c r="AR316" s="51"/>
      <c r="AS316" s="51"/>
      <c r="AT316" s="51"/>
      <c r="AU316" s="51"/>
    </row>
    <row r="317" spans="1:47">
      <c r="A317" s="51"/>
      <c r="B317" s="57"/>
      <c r="C317" s="57"/>
      <c r="D317" s="57"/>
      <c r="E317" s="57"/>
      <c r="F317" s="57"/>
      <c r="G317" s="57"/>
      <c r="H317" s="55" t="s">
        <v>2304</v>
      </c>
      <c r="I317" s="57"/>
      <c r="J317" s="57"/>
      <c r="K317" s="57"/>
      <c r="L317" s="57"/>
      <c r="M317" s="57"/>
      <c r="N317" s="57"/>
      <c r="O317" s="57"/>
      <c r="P317" s="57"/>
      <c r="Q317" s="57"/>
      <c r="R317" s="57"/>
      <c r="S317" s="57"/>
      <c r="T317" s="57"/>
      <c r="U317" s="57"/>
      <c r="V317" s="57"/>
      <c r="W317" s="57"/>
      <c r="X317" s="57"/>
      <c r="Y317" s="57"/>
      <c r="Z317" s="57"/>
      <c r="AA317" s="57"/>
      <c r="AB317" s="51"/>
      <c r="AC317" s="51"/>
      <c r="AD317" s="51"/>
      <c r="AE317" s="51"/>
      <c r="AF317" s="51"/>
      <c r="AG317" s="51"/>
      <c r="AH317" s="51"/>
      <c r="AI317" s="51"/>
      <c r="AJ317" s="51"/>
      <c r="AK317" s="51"/>
      <c r="AL317" s="51"/>
      <c r="AM317" s="51"/>
      <c r="AN317" s="51"/>
      <c r="AO317" s="51"/>
      <c r="AP317" s="51"/>
      <c r="AQ317" s="51"/>
      <c r="AR317" s="51"/>
      <c r="AS317" s="51"/>
      <c r="AT317" s="51"/>
      <c r="AU317" s="51"/>
    </row>
    <row r="318" spans="1:47">
      <c r="A318" s="51"/>
      <c r="B318" s="57"/>
      <c r="C318" s="57"/>
      <c r="D318" s="57"/>
      <c r="E318" s="57"/>
      <c r="F318" s="57"/>
      <c r="G318" s="57"/>
      <c r="H318" s="55" t="s">
        <v>2305</v>
      </c>
      <c r="I318" s="57"/>
      <c r="J318" s="57"/>
      <c r="K318" s="57"/>
      <c r="L318" s="57"/>
      <c r="M318" s="57"/>
      <c r="N318" s="57"/>
      <c r="O318" s="57"/>
      <c r="P318" s="57"/>
      <c r="Q318" s="57"/>
      <c r="R318" s="57"/>
      <c r="S318" s="57"/>
      <c r="T318" s="57"/>
      <c r="U318" s="57"/>
      <c r="V318" s="57"/>
      <c r="W318" s="57"/>
      <c r="X318" s="57"/>
      <c r="Y318" s="57"/>
      <c r="Z318" s="57"/>
      <c r="AA318" s="57"/>
      <c r="AB318" s="51"/>
      <c r="AC318" s="51"/>
      <c r="AD318" s="51"/>
      <c r="AE318" s="51"/>
      <c r="AF318" s="51"/>
      <c r="AG318" s="51"/>
      <c r="AH318" s="51"/>
      <c r="AI318" s="51"/>
      <c r="AJ318" s="51"/>
      <c r="AK318" s="51"/>
      <c r="AL318" s="51"/>
      <c r="AM318" s="51"/>
      <c r="AN318" s="51"/>
      <c r="AO318" s="51"/>
      <c r="AP318" s="51"/>
      <c r="AQ318" s="51"/>
      <c r="AR318" s="51"/>
      <c r="AS318" s="51"/>
      <c r="AT318" s="51"/>
      <c r="AU318" s="51"/>
    </row>
    <row r="319" spans="1:47">
      <c r="A319" s="51"/>
      <c r="B319" s="57"/>
      <c r="C319" s="57"/>
      <c r="D319" s="57"/>
      <c r="E319" s="57"/>
      <c r="F319" s="57"/>
      <c r="G319" s="57"/>
      <c r="H319" s="55" t="s">
        <v>2306</v>
      </c>
      <c r="I319" s="57"/>
      <c r="J319" s="57"/>
      <c r="K319" s="57"/>
      <c r="L319" s="57"/>
      <c r="M319" s="57"/>
      <c r="N319" s="57"/>
      <c r="O319" s="57"/>
      <c r="P319" s="57"/>
      <c r="Q319" s="57"/>
      <c r="R319" s="57"/>
      <c r="S319" s="57"/>
      <c r="T319" s="57"/>
      <c r="U319" s="57"/>
      <c r="V319" s="57"/>
      <c r="W319" s="57"/>
      <c r="X319" s="57"/>
      <c r="Y319" s="57"/>
      <c r="Z319" s="57"/>
      <c r="AA319" s="57"/>
      <c r="AB319" s="51"/>
      <c r="AC319" s="51"/>
      <c r="AD319" s="51"/>
      <c r="AE319" s="51"/>
      <c r="AF319" s="51"/>
      <c r="AG319" s="51"/>
      <c r="AH319" s="51"/>
      <c r="AI319" s="51"/>
      <c r="AJ319" s="51"/>
      <c r="AK319" s="51"/>
      <c r="AL319" s="51"/>
      <c r="AM319" s="51"/>
      <c r="AN319" s="51"/>
      <c r="AO319" s="51"/>
      <c r="AP319" s="51"/>
      <c r="AQ319" s="51"/>
      <c r="AR319" s="51"/>
      <c r="AS319" s="51"/>
      <c r="AT319" s="51"/>
      <c r="AU319" s="51"/>
    </row>
    <row r="320" spans="1:47">
      <c r="A320" s="51"/>
      <c r="B320" s="57"/>
      <c r="C320" s="57"/>
      <c r="D320" s="57"/>
      <c r="E320" s="57"/>
      <c r="F320" s="57"/>
      <c r="G320" s="57"/>
      <c r="H320" s="55" t="s">
        <v>2307</v>
      </c>
      <c r="I320" s="57"/>
      <c r="J320" s="57"/>
      <c r="K320" s="57"/>
      <c r="L320" s="57"/>
      <c r="M320" s="57"/>
      <c r="N320" s="57"/>
      <c r="O320" s="57"/>
      <c r="P320" s="57"/>
      <c r="Q320" s="57"/>
      <c r="R320" s="57"/>
      <c r="S320" s="57"/>
      <c r="T320" s="57"/>
      <c r="U320" s="57"/>
      <c r="V320" s="57"/>
      <c r="W320" s="57"/>
      <c r="X320" s="57"/>
      <c r="Y320" s="57"/>
      <c r="Z320" s="57"/>
      <c r="AA320" s="57"/>
      <c r="AB320" s="51"/>
      <c r="AC320" s="51"/>
      <c r="AD320" s="51"/>
      <c r="AE320" s="51"/>
      <c r="AF320" s="51"/>
      <c r="AG320" s="51"/>
      <c r="AH320" s="51"/>
      <c r="AI320" s="51"/>
      <c r="AJ320" s="51"/>
      <c r="AK320" s="51"/>
      <c r="AL320" s="51"/>
      <c r="AM320" s="51"/>
      <c r="AN320" s="51"/>
      <c r="AO320" s="51"/>
      <c r="AP320" s="51"/>
      <c r="AQ320" s="51"/>
      <c r="AR320" s="51"/>
      <c r="AS320" s="51"/>
      <c r="AT320" s="51"/>
      <c r="AU320" s="51"/>
    </row>
    <row r="321" spans="1:47">
      <c r="A321" s="51"/>
      <c r="B321" s="57"/>
      <c r="C321" s="57"/>
      <c r="D321" s="57"/>
      <c r="E321" s="57"/>
      <c r="F321" s="57"/>
      <c r="G321" s="57"/>
      <c r="H321" s="55" t="s">
        <v>2308</v>
      </c>
      <c r="I321" s="57"/>
      <c r="J321" s="57"/>
      <c r="K321" s="57"/>
      <c r="L321" s="57"/>
      <c r="M321" s="57"/>
      <c r="N321" s="57"/>
      <c r="O321" s="57"/>
      <c r="P321" s="57"/>
      <c r="Q321" s="57"/>
      <c r="R321" s="57"/>
      <c r="S321" s="57"/>
      <c r="T321" s="57"/>
      <c r="U321" s="57"/>
      <c r="V321" s="57"/>
      <c r="W321" s="57"/>
      <c r="X321" s="57"/>
      <c r="Y321" s="57"/>
      <c r="Z321" s="57"/>
      <c r="AA321" s="57"/>
      <c r="AB321" s="51"/>
      <c r="AC321" s="51"/>
      <c r="AD321" s="51"/>
      <c r="AE321" s="51"/>
      <c r="AF321" s="51"/>
      <c r="AG321" s="51"/>
      <c r="AH321" s="51"/>
      <c r="AI321" s="51"/>
      <c r="AJ321" s="51"/>
      <c r="AK321" s="51"/>
      <c r="AL321" s="51"/>
      <c r="AM321" s="51"/>
      <c r="AN321" s="51"/>
      <c r="AO321" s="51"/>
      <c r="AP321" s="51"/>
      <c r="AQ321" s="51"/>
      <c r="AR321" s="51"/>
      <c r="AS321" s="51"/>
      <c r="AT321" s="51"/>
      <c r="AU321" s="51"/>
    </row>
    <row r="322" spans="1:47">
      <c r="A322" s="51"/>
      <c r="B322" s="57"/>
      <c r="C322" s="57"/>
      <c r="D322" s="57"/>
      <c r="E322" s="57"/>
      <c r="F322" s="57"/>
      <c r="G322" s="57"/>
      <c r="H322" s="55" t="s">
        <v>2309</v>
      </c>
      <c r="I322" s="57"/>
      <c r="J322" s="57"/>
      <c r="K322" s="57"/>
      <c r="L322" s="57"/>
      <c r="M322" s="57"/>
      <c r="N322" s="57"/>
      <c r="O322" s="57"/>
      <c r="P322" s="57"/>
      <c r="Q322" s="57"/>
      <c r="R322" s="57"/>
      <c r="S322" s="57"/>
      <c r="T322" s="57"/>
      <c r="U322" s="57"/>
      <c r="V322" s="57"/>
      <c r="W322" s="57"/>
      <c r="X322" s="57"/>
      <c r="Y322" s="57"/>
      <c r="Z322" s="57"/>
      <c r="AA322" s="57"/>
      <c r="AB322" s="51"/>
      <c r="AC322" s="51"/>
      <c r="AD322" s="51"/>
      <c r="AE322" s="51"/>
      <c r="AF322" s="51"/>
      <c r="AG322" s="51"/>
      <c r="AH322" s="51"/>
      <c r="AI322" s="51"/>
      <c r="AJ322" s="51"/>
      <c r="AK322" s="51"/>
      <c r="AL322" s="51"/>
      <c r="AM322" s="51"/>
      <c r="AN322" s="51"/>
      <c r="AO322" s="51"/>
      <c r="AP322" s="51"/>
      <c r="AQ322" s="51"/>
      <c r="AR322" s="51"/>
      <c r="AS322" s="51"/>
      <c r="AT322" s="51"/>
      <c r="AU322" s="51"/>
    </row>
    <row r="323" spans="1:47">
      <c r="A323" s="51"/>
      <c r="B323" s="57"/>
      <c r="C323" s="57"/>
      <c r="D323" s="57"/>
      <c r="E323" s="57"/>
      <c r="F323" s="57"/>
      <c r="G323" s="57"/>
      <c r="H323" s="55" t="s">
        <v>2310</v>
      </c>
      <c r="I323" s="57"/>
      <c r="J323" s="57"/>
      <c r="K323" s="57"/>
      <c r="L323" s="57"/>
      <c r="M323" s="57"/>
      <c r="N323" s="57"/>
      <c r="O323" s="57"/>
      <c r="P323" s="57"/>
      <c r="Q323" s="57"/>
      <c r="R323" s="57"/>
      <c r="S323" s="57"/>
      <c r="T323" s="57"/>
      <c r="U323" s="57"/>
      <c r="V323" s="57"/>
      <c r="W323" s="57"/>
      <c r="X323" s="57"/>
      <c r="Y323" s="57"/>
      <c r="Z323" s="57"/>
      <c r="AA323" s="57"/>
      <c r="AB323" s="51"/>
      <c r="AC323" s="51"/>
      <c r="AD323" s="51"/>
      <c r="AE323" s="51"/>
      <c r="AF323" s="51"/>
      <c r="AG323" s="51"/>
      <c r="AH323" s="51"/>
      <c r="AI323" s="51"/>
      <c r="AJ323" s="51"/>
      <c r="AK323" s="51"/>
      <c r="AL323" s="51"/>
      <c r="AM323" s="51"/>
      <c r="AN323" s="51"/>
      <c r="AO323" s="51"/>
      <c r="AP323" s="51"/>
      <c r="AQ323" s="51"/>
      <c r="AR323" s="51"/>
      <c r="AS323" s="51"/>
      <c r="AT323" s="51"/>
      <c r="AU323" s="51"/>
    </row>
    <row r="324" spans="1:47">
      <c r="A324" s="51"/>
      <c r="B324" s="57"/>
      <c r="C324" s="57"/>
      <c r="D324" s="57"/>
      <c r="E324" s="57"/>
      <c r="F324" s="57"/>
      <c r="G324" s="57"/>
      <c r="H324" s="55" t="s">
        <v>2311</v>
      </c>
      <c r="I324" s="57"/>
      <c r="J324" s="57"/>
      <c r="K324" s="57"/>
      <c r="L324" s="57"/>
      <c r="M324" s="57"/>
      <c r="N324" s="57"/>
      <c r="O324" s="57"/>
      <c r="P324" s="57"/>
      <c r="Q324" s="57"/>
      <c r="R324" s="57"/>
      <c r="S324" s="57"/>
      <c r="T324" s="57"/>
      <c r="U324" s="57"/>
      <c r="V324" s="57"/>
      <c r="W324" s="57"/>
      <c r="X324" s="57"/>
      <c r="Y324" s="57"/>
      <c r="Z324" s="57"/>
      <c r="AA324" s="57"/>
      <c r="AB324" s="51"/>
      <c r="AC324" s="51"/>
      <c r="AD324" s="51"/>
      <c r="AE324" s="51"/>
      <c r="AF324" s="51"/>
      <c r="AG324" s="51"/>
      <c r="AH324" s="51"/>
      <c r="AI324" s="51"/>
      <c r="AJ324" s="51"/>
      <c r="AK324" s="51"/>
      <c r="AL324" s="51"/>
      <c r="AM324" s="51"/>
      <c r="AN324" s="51"/>
      <c r="AO324" s="51"/>
      <c r="AP324" s="51"/>
      <c r="AQ324" s="51"/>
      <c r="AR324" s="51"/>
      <c r="AS324" s="51"/>
      <c r="AT324" s="51"/>
      <c r="AU324" s="51"/>
    </row>
    <row r="325" spans="1:47">
      <c r="A325" s="51"/>
      <c r="B325" s="57"/>
      <c r="C325" s="57"/>
      <c r="D325" s="57"/>
      <c r="E325" s="57"/>
      <c r="F325" s="57"/>
      <c r="G325" s="57"/>
      <c r="H325" s="55" t="s">
        <v>2312</v>
      </c>
      <c r="I325" s="57"/>
      <c r="J325" s="57"/>
      <c r="K325" s="57"/>
      <c r="L325" s="57"/>
      <c r="M325" s="57"/>
      <c r="N325" s="57"/>
      <c r="O325" s="57"/>
      <c r="P325" s="57"/>
      <c r="Q325" s="57"/>
      <c r="R325" s="57"/>
      <c r="S325" s="57"/>
      <c r="T325" s="57"/>
      <c r="U325" s="57"/>
      <c r="V325" s="57"/>
      <c r="W325" s="57"/>
      <c r="X325" s="57"/>
      <c r="Y325" s="57"/>
      <c r="Z325" s="57"/>
      <c r="AA325" s="57"/>
      <c r="AB325" s="51"/>
      <c r="AC325" s="51"/>
      <c r="AD325" s="51"/>
      <c r="AE325" s="51"/>
      <c r="AF325" s="51"/>
      <c r="AG325" s="51"/>
      <c r="AH325" s="51"/>
      <c r="AI325" s="51"/>
      <c r="AJ325" s="51"/>
      <c r="AK325" s="51"/>
      <c r="AL325" s="51"/>
      <c r="AM325" s="51"/>
      <c r="AN325" s="51"/>
      <c r="AO325" s="51"/>
      <c r="AP325" s="51"/>
      <c r="AQ325" s="51"/>
      <c r="AR325" s="51"/>
      <c r="AS325" s="51"/>
      <c r="AT325" s="51"/>
      <c r="AU325" s="51"/>
    </row>
    <row r="326" spans="1:47">
      <c r="A326" s="51"/>
      <c r="B326" s="57"/>
      <c r="C326" s="57"/>
      <c r="D326" s="57"/>
      <c r="E326" s="57"/>
      <c r="F326" s="57"/>
      <c r="G326" s="57"/>
      <c r="H326" s="55" t="s">
        <v>2313</v>
      </c>
      <c r="I326" s="57"/>
      <c r="J326" s="57"/>
      <c r="K326" s="57"/>
      <c r="L326" s="57"/>
      <c r="M326" s="57"/>
      <c r="N326" s="57"/>
      <c r="O326" s="57"/>
      <c r="P326" s="57"/>
      <c r="Q326" s="57"/>
      <c r="R326" s="57"/>
      <c r="S326" s="57"/>
      <c r="T326" s="57"/>
      <c r="U326" s="57"/>
      <c r="V326" s="57"/>
      <c r="W326" s="57"/>
      <c r="X326" s="57"/>
      <c r="Y326" s="57"/>
      <c r="Z326" s="57"/>
      <c r="AA326" s="57"/>
      <c r="AB326" s="51"/>
      <c r="AC326" s="51"/>
      <c r="AD326" s="51"/>
      <c r="AE326" s="51"/>
      <c r="AF326" s="51"/>
      <c r="AG326" s="51"/>
      <c r="AH326" s="51"/>
      <c r="AI326" s="51"/>
      <c r="AJ326" s="51"/>
      <c r="AK326" s="51"/>
      <c r="AL326" s="51"/>
      <c r="AM326" s="51"/>
      <c r="AN326" s="51"/>
      <c r="AO326" s="51"/>
      <c r="AP326" s="51"/>
      <c r="AQ326" s="51"/>
      <c r="AR326" s="51"/>
      <c r="AS326" s="51"/>
      <c r="AT326" s="51"/>
      <c r="AU326" s="51"/>
    </row>
    <row r="327" spans="1:47">
      <c r="A327" s="51"/>
      <c r="B327" s="57"/>
      <c r="C327" s="57"/>
      <c r="D327" s="57"/>
      <c r="E327" s="57"/>
      <c r="F327" s="57"/>
      <c r="G327" s="57"/>
      <c r="H327" s="56" t="s">
        <v>2593</v>
      </c>
      <c r="I327" s="57"/>
      <c r="J327" s="57"/>
      <c r="K327" s="57"/>
      <c r="L327" s="57"/>
      <c r="M327" s="57"/>
      <c r="N327" s="57"/>
      <c r="O327" s="57"/>
      <c r="P327" s="57"/>
      <c r="Q327" s="57"/>
      <c r="R327" s="57"/>
      <c r="S327" s="57"/>
      <c r="T327" s="57"/>
      <c r="U327" s="57"/>
      <c r="V327" s="57"/>
      <c r="W327" s="57"/>
      <c r="X327" s="57"/>
      <c r="Y327" s="57"/>
      <c r="Z327" s="57"/>
      <c r="AA327" s="57"/>
      <c r="AB327" s="51"/>
      <c r="AC327" s="51"/>
      <c r="AD327" s="51"/>
      <c r="AE327" s="51"/>
      <c r="AF327" s="51"/>
      <c r="AG327" s="51"/>
      <c r="AH327" s="51"/>
      <c r="AI327" s="51"/>
      <c r="AJ327" s="51"/>
      <c r="AK327" s="51"/>
      <c r="AL327" s="51"/>
      <c r="AM327" s="51"/>
      <c r="AN327" s="51"/>
      <c r="AO327" s="51"/>
      <c r="AP327" s="51"/>
      <c r="AQ327" s="51"/>
      <c r="AR327" s="51"/>
      <c r="AS327" s="51"/>
      <c r="AT327" s="51"/>
      <c r="AU327" s="51"/>
    </row>
    <row r="328" spans="1:47">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row>
    <row r="329" spans="1:47">
      <c r="A329" s="51" t="s">
        <v>2315</v>
      </c>
      <c r="B329" s="52" t="s">
        <v>2316</v>
      </c>
      <c r="C329" s="52" t="s">
        <v>2317</v>
      </c>
      <c r="D329" s="52" t="s">
        <v>2318</v>
      </c>
      <c r="E329" s="52" t="s">
        <v>1250</v>
      </c>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row>
    <row r="330" spans="1:47">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row>
    <row r="331" spans="1:47">
      <c r="A331" s="51" t="s">
        <v>2319</v>
      </c>
      <c r="B331" s="52" t="s">
        <v>2320</v>
      </c>
      <c r="C331" s="52" t="s">
        <v>2321</v>
      </c>
      <c r="D331" s="52" t="s">
        <v>2322</v>
      </c>
      <c r="E331" s="52" t="s">
        <v>2323</v>
      </c>
      <c r="F331" s="52" t="s">
        <v>2324</v>
      </c>
      <c r="G331" s="52" t="s">
        <v>2325</v>
      </c>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row>
    <row r="332" spans="1:47">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row>
    <row r="333" spans="1:47">
      <c r="A333" s="51" t="s">
        <v>1417</v>
      </c>
      <c r="B333" s="52" t="s">
        <v>1418</v>
      </c>
      <c r="C333" s="52" t="s">
        <v>1419</v>
      </c>
      <c r="D333" s="52" t="s">
        <v>1420</v>
      </c>
      <c r="E333" s="52" t="s">
        <v>1421</v>
      </c>
      <c r="F333" s="52" t="s">
        <v>1422</v>
      </c>
      <c r="G333" s="52" t="s">
        <v>1250</v>
      </c>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row>
    <row r="334" spans="1:47">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row>
    <row r="335" spans="1:47">
      <c r="A335" s="51" t="s">
        <v>1427</v>
      </c>
      <c r="B335" s="52" t="s">
        <v>2461</v>
      </c>
      <c r="C335" s="52" t="s">
        <v>2462</v>
      </c>
      <c r="D335" s="51"/>
      <c r="E335" s="51" t="s">
        <v>2812</v>
      </c>
      <c r="F335" s="51" t="s">
        <v>2813</v>
      </c>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row>
    <row r="336" spans="1:47">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row>
    <row r="337" spans="1:47">
      <c r="A337" s="51" t="s">
        <v>1430</v>
      </c>
      <c r="B337" s="52" t="s">
        <v>1431</v>
      </c>
      <c r="C337" s="52" t="s">
        <v>1432</v>
      </c>
      <c r="D337" s="52" t="s">
        <v>1433</v>
      </c>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row>
    <row r="338" spans="1:47">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row>
    <row r="339" spans="1:47">
      <c r="A339" s="51" t="s">
        <v>2326</v>
      </c>
      <c r="B339" s="52" t="s">
        <v>2327</v>
      </c>
      <c r="C339" s="52" t="s">
        <v>2328</v>
      </c>
      <c r="D339" s="52" t="s">
        <v>2329</v>
      </c>
      <c r="E339" s="52" t="s">
        <v>2330</v>
      </c>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row>
    <row r="340" spans="1:47">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row>
    <row r="341" spans="1:47">
      <c r="A341" s="51" t="s">
        <v>2331</v>
      </c>
      <c r="B341" s="52" t="s">
        <v>2332</v>
      </c>
      <c r="C341" s="52" t="s">
        <v>2333</v>
      </c>
      <c r="D341" s="52" t="s">
        <v>2334</v>
      </c>
      <c r="E341" s="52" t="s">
        <v>2335</v>
      </c>
      <c r="F341" s="52" t="s">
        <v>2336</v>
      </c>
      <c r="G341" s="52" t="s">
        <v>2337</v>
      </c>
      <c r="H341" s="52" t="s">
        <v>905</v>
      </c>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row>
    <row r="342" spans="1:47">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row>
    <row r="343" spans="1:47">
      <c r="A343" s="51" t="s">
        <v>1434</v>
      </c>
      <c r="B343" s="52" t="s">
        <v>1434</v>
      </c>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row>
    <row r="344" spans="1:47">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row>
    <row r="345" spans="1:47">
      <c r="A345" s="51" t="s">
        <v>1436</v>
      </c>
      <c r="B345" s="52" t="s">
        <v>1437</v>
      </c>
      <c r="C345" s="52" t="s">
        <v>1438</v>
      </c>
      <c r="D345" s="52" t="s">
        <v>1439</v>
      </c>
      <c r="E345" s="52" t="s">
        <v>1440</v>
      </c>
      <c r="F345" s="52" t="s">
        <v>1441</v>
      </c>
      <c r="G345" s="52" t="s">
        <v>1250</v>
      </c>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row>
    <row r="346" spans="1:47">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row>
    <row r="347" spans="1:47">
      <c r="A347" s="51" t="s">
        <v>1442</v>
      </c>
      <c r="B347" s="52" t="s">
        <v>1443</v>
      </c>
      <c r="C347" s="52" t="s">
        <v>1444</v>
      </c>
      <c r="D347" s="52" t="s">
        <v>2338</v>
      </c>
      <c r="E347" s="52" t="s">
        <v>2339</v>
      </c>
      <c r="F347" s="52" t="s">
        <v>1447</v>
      </c>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row>
    <row r="348" spans="1:47">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row>
    <row r="349" spans="1:47">
      <c r="A349" s="51" t="s">
        <v>1448</v>
      </c>
      <c r="B349" s="52" t="s">
        <v>1449</v>
      </c>
      <c r="C349" s="52" t="s">
        <v>1450</v>
      </c>
      <c r="D349" s="51" t="s">
        <v>2614</v>
      </c>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row>
    <row r="350" spans="1:47">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row>
    <row r="351" spans="1:47">
      <c r="A351" s="51" t="s">
        <v>1451</v>
      </c>
      <c r="B351" s="52" t="s">
        <v>1452</v>
      </c>
      <c r="C351" s="52" t="s">
        <v>1453</v>
      </c>
      <c r="D351" s="52" t="s">
        <v>1454</v>
      </c>
      <c r="E351" s="52" t="s">
        <v>1455</v>
      </c>
      <c r="F351" s="52" t="s">
        <v>1456</v>
      </c>
      <c r="G351" s="52" t="s">
        <v>1457</v>
      </c>
      <c r="H351" s="52" t="s">
        <v>1458</v>
      </c>
      <c r="I351" s="52" t="s">
        <v>1459</v>
      </c>
      <c r="J351" s="52" t="s">
        <v>1460</v>
      </c>
      <c r="K351" s="52" t="s">
        <v>1461</v>
      </c>
      <c r="L351" s="52" t="s">
        <v>1462</v>
      </c>
      <c r="M351" s="52" t="s">
        <v>1463</v>
      </c>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row>
    <row r="352" spans="1:47">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row>
    <row r="353" spans="1:47">
      <c r="A353" s="51" t="s">
        <v>2315</v>
      </c>
      <c r="B353" s="52" t="s">
        <v>2340</v>
      </c>
      <c r="C353" s="52" t="s">
        <v>2317</v>
      </c>
      <c r="D353" s="52" t="s">
        <v>2318</v>
      </c>
      <c r="E353" s="52" t="s">
        <v>1250</v>
      </c>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row>
    <row r="354" spans="1:47">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row>
    <row r="355" spans="1:47">
      <c r="A355" s="51" t="s">
        <v>2341</v>
      </c>
      <c r="B355" s="52" t="s">
        <v>2342</v>
      </c>
      <c r="C355" s="52" t="s">
        <v>2343</v>
      </c>
      <c r="D355" s="52" t="s">
        <v>2344</v>
      </c>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row>
    <row r="356" spans="1:47">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row>
    <row r="357" spans="1:47">
      <c r="A357" s="51" t="s">
        <v>2345</v>
      </c>
      <c r="B357" s="52" t="s">
        <v>2346</v>
      </c>
      <c r="C357" s="52" t="s">
        <v>2347</v>
      </c>
      <c r="D357" s="52" t="s">
        <v>2348</v>
      </c>
      <c r="E357" s="52" t="s">
        <v>1250</v>
      </c>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row>
    <row r="358" spans="1:47">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row>
    <row r="359" spans="1:47">
      <c r="A359" s="51" t="s">
        <v>2349</v>
      </c>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row>
    <row r="360" spans="1:47">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row>
    <row r="361" spans="1:47">
      <c r="A361" s="51" t="s">
        <v>2350</v>
      </c>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row>
    <row r="363" spans="1:47">
      <c r="A363" s="100" t="s">
        <v>2711</v>
      </c>
      <c r="B363" s="101" t="s">
        <v>2713</v>
      </c>
      <c r="C363" s="102" t="s">
        <v>2714</v>
      </c>
      <c r="D363" s="102" t="s">
        <v>2715</v>
      </c>
      <c r="E363" s="102" t="s">
        <v>2716</v>
      </c>
      <c r="F363" s="102" t="s">
        <v>2717</v>
      </c>
      <c r="G363" s="102" t="s">
        <v>2718</v>
      </c>
      <c r="H363" s="102" t="s">
        <v>2719</v>
      </c>
      <c r="I363" s="102" t="s">
        <v>2720</v>
      </c>
      <c r="J363" s="102" t="s">
        <v>2721</v>
      </c>
      <c r="K363" s="102" t="s">
        <v>2722</v>
      </c>
    </row>
    <row r="364" spans="1:47">
      <c r="A364" s="51" t="s">
        <v>2712</v>
      </c>
      <c r="B364" t="s">
        <v>2723</v>
      </c>
      <c r="C364" t="s">
        <v>2730</v>
      </c>
      <c r="D364" t="s">
        <v>2741</v>
      </c>
      <c r="E364" t="s">
        <v>2745</v>
      </c>
      <c r="F364" t="s">
        <v>2754</v>
      </c>
      <c r="G364" t="s">
        <v>2760</v>
      </c>
      <c r="H364" t="s">
        <v>1283</v>
      </c>
      <c r="I364" t="s">
        <v>2778</v>
      </c>
      <c r="J364" t="s">
        <v>2783</v>
      </c>
    </row>
    <row r="365" spans="1:47">
      <c r="B365" t="s">
        <v>2724</v>
      </c>
      <c r="C365" t="s">
        <v>2731</v>
      </c>
      <c r="D365" t="s">
        <v>2742</v>
      </c>
      <c r="E365" t="s">
        <v>2746</v>
      </c>
      <c r="F365" t="s">
        <v>2755</v>
      </c>
      <c r="G365" t="s">
        <v>2761</v>
      </c>
      <c r="H365" t="s">
        <v>2770</v>
      </c>
      <c r="I365" t="s">
        <v>2779</v>
      </c>
      <c r="J365" t="s">
        <v>3677</v>
      </c>
    </row>
    <row r="366" spans="1:47">
      <c r="B366" t="s">
        <v>2725</v>
      </c>
      <c r="C366" t="s">
        <v>2732</v>
      </c>
      <c r="D366" t="s">
        <v>2743</v>
      </c>
      <c r="E366" t="s">
        <v>2747</v>
      </c>
      <c r="F366" t="s">
        <v>3668</v>
      </c>
      <c r="G366" t="s">
        <v>2762</v>
      </c>
      <c r="H366" t="s">
        <v>2771</v>
      </c>
      <c r="I366" t="s">
        <v>2780</v>
      </c>
      <c r="J366" t="s">
        <v>3678</v>
      </c>
    </row>
    <row r="367" spans="1:47">
      <c r="B367" t="s">
        <v>3659</v>
      </c>
      <c r="C367" t="s">
        <v>2733</v>
      </c>
      <c r="D367" t="s">
        <v>2744</v>
      </c>
      <c r="E367" t="s">
        <v>1271</v>
      </c>
      <c r="F367" t="s">
        <v>2756</v>
      </c>
      <c r="G367" t="s">
        <v>2763</v>
      </c>
      <c r="H367" t="s">
        <v>3670</v>
      </c>
      <c r="I367" t="s">
        <v>2781</v>
      </c>
      <c r="J367" t="s">
        <v>3679</v>
      </c>
    </row>
    <row r="368" spans="1:47">
      <c r="B368" t="s">
        <v>3660</v>
      </c>
      <c r="C368" t="s">
        <v>2734</v>
      </c>
      <c r="E368" t="s">
        <v>2748</v>
      </c>
      <c r="F368" t="s">
        <v>2757</v>
      </c>
      <c r="G368" t="s">
        <v>3657</v>
      </c>
      <c r="H368" t="s">
        <v>3671</v>
      </c>
      <c r="I368" t="s">
        <v>2782</v>
      </c>
      <c r="J368" t="s">
        <v>3680</v>
      </c>
    </row>
    <row r="369" spans="1:10">
      <c r="B369" t="s">
        <v>2726</v>
      </c>
      <c r="C369" t="s">
        <v>3663</v>
      </c>
      <c r="E369" t="s">
        <v>3665</v>
      </c>
      <c r="F369" t="s">
        <v>2758</v>
      </c>
      <c r="G369" t="s">
        <v>3658</v>
      </c>
      <c r="H369" t="s">
        <v>3672</v>
      </c>
      <c r="I369" t="s">
        <v>3676</v>
      </c>
      <c r="J369" t="s">
        <v>2784</v>
      </c>
    </row>
    <row r="370" spans="1:10">
      <c r="B370" t="s">
        <v>2727</v>
      </c>
      <c r="C370" t="s">
        <v>3664</v>
      </c>
      <c r="E370" t="s">
        <v>3666</v>
      </c>
      <c r="F370" t="s">
        <v>3669</v>
      </c>
      <c r="G370" t="s">
        <v>2764</v>
      </c>
      <c r="H370" t="s">
        <v>2772</v>
      </c>
      <c r="J370" t="s">
        <v>2785</v>
      </c>
    </row>
    <row r="371" spans="1:10">
      <c r="B371" t="s">
        <v>2728</v>
      </c>
      <c r="C371" t="s">
        <v>2735</v>
      </c>
      <c r="E371" t="s">
        <v>2749</v>
      </c>
      <c r="F371" t="s">
        <v>2759</v>
      </c>
      <c r="G371" t="s">
        <v>2765</v>
      </c>
      <c r="H371" t="s">
        <v>2773</v>
      </c>
      <c r="J371" t="s">
        <v>2786</v>
      </c>
    </row>
    <row r="372" spans="1:10">
      <c r="B372" t="s">
        <v>2729</v>
      </c>
      <c r="C372" t="s">
        <v>2736</v>
      </c>
      <c r="E372" t="s">
        <v>2750</v>
      </c>
      <c r="G372" t="s">
        <v>2766</v>
      </c>
      <c r="H372" t="s">
        <v>2774</v>
      </c>
      <c r="J372" t="s">
        <v>3681</v>
      </c>
    </row>
    <row r="373" spans="1:10">
      <c r="B373" t="s">
        <v>3661</v>
      </c>
      <c r="C373" t="s">
        <v>2737</v>
      </c>
      <c r="E373" t="s">
        <v>3667</v>
      </c>
      <c r="G373" t="s">
        <v>2767</v>
      </c>
      <c r="H373" t="s">
        <v>2775</v>
      </c>
      <c r="J373" t="s">
        <v>3682</v>
      </c>
    </row>
    <row r="374" spans="1:10">
      <c r="B374" t="s">
        <v>3662</v>
      </c>
      <c r="C374" t="s">
        <v>2738</v>
      </c>
      <c r="E374" t="s">
        <v>2751</v>
      </c>
      <c r="G374" t="s">
        <v>2768</v>
      </c>
      <c r="H374" t="s">
        <v>3673</v>
      </c>
      <c r="J374" t="s">
        <v>2787</v>
      </c>
    </row>
    <row r="375" spans="1:10">
      <c r="C375" t="s">
        <v>2739</v>
      </c>
      <c r="E375" t="s">
        <v>2752</v>
      </c>
      <c r="G375" t="s">
        <v>2769</v>
      </c>
      <c r="H375" t="s">
        <v>3674</v>
      </c>
      <c r="J375" t="s">
        <v>3683</v>
      </c>
    </row>
    <row r="376" spans="1:10">
      <c r="C376" t="s">
        <v>2740</v>
      </c>
      <c r="E376" t="s">
        <v>2753</v>
      </c>
      <c r="H376" t="s">
        <v>3675</v>
      </c>
    </row>
    <row r="377" spans="1:10">
      <c r="H377" t="s">
        <v>2776</v>
      </c>
    </row>
    <row r="378" spans="1:10">
      <c r="H378" t="s">
        <v>2777</v>
      </c>
    </row>
    <row r="380" spans="1:10">
      <c r="A380" s="100" t="s">
        <v>3808</v>
      </c>
      <c r="B380" s="57" t="s">
        <v>2002</v>
      </c>
      <c r="C380" s="57" t="s">
        <v>2022</v>
      </c>
    </row>
  </sheetData>
  <phoneticPr fontId="4"/>
  <pageMargins left="0.7" right="0.7" top="0.75" bottom="0.75" header="0.3" footer="0.3"/>
  <pageSetup paperSize="9" orientation="portrait" horizontalDpi="0" verticalDpi="0" r:id="rId1"/>
  <legacyDrawing r:id="rId2"/>
  <tableParts count="26">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99CC"/>
    <pageSetUpPr fitToPage="1"/>
  </sheetPr>
  <dimension ref="B2:J17"/>
  <sheetViews>
    <sheetView showGridLines="0" showZeros="0" workbookViewId="0">
      <selection activeCell="C3" sqref="C3"/>
    </sheetView>
  </sheetViews>
  <sheetFormatPr defaultRowHeight="18"/>
  <cols>
    <col min="2" max="2" width="38.59765625" bestFit="1" customWidth="1"/>
    <col min="3" max="3" width="26.69921875" bestFit="1" customWidth="1"/>
    <col min="10" max="10" width="10.19921875" bestFit="1" customWidth="1"/>
  </cols>
  <sheetData>
    <row r="2" spans="2:10" ht="19.8">
      <c r="B2" s="39" t="s">
        <v>863</v>
      </c>
      <c r="C2" s="40"/>
      <c r="D2" s="28"/>
      <c r="E2" s="28"/>
    </row>
    <row r="3" spans="2:10">
      <c r="B3" s="37" t="s">
        <v>3809</v>
      </c>
      <c r="C3" s="221"/>
      <c r="D3" s="38" t="str">
        <f>IF(C3="","要入力","")</f>
        <v>要入力</v>
      </c>
      <c r="E3" s="35" t="s">
        <v>869</v>
      </c>
    </row>
    <row r="4" spans="2:10" ht="18" customHeight="1">
      <c r="B4" s="37" t="s">
        <v>868</v>
      </c>
      <c r="C4" s="135"/>
      <c r="D4" s="38" t="str">
        <f>IF(C4="","要入力","")</f>
        <v>要入力</v>
      </c>
      <c r="E4" s="35" t="s">
        <v>869</v>
      </c>
    </row>
    <row r="5" spans="2:10" ht="18" customHeight="1">
      <c r="B5" s="36" t="s">
        <v>3810</v>
      </c>
      <c r="C5" s="136"/>
      <c r="D5" s="38" t="str">
        <f>IF(C5="","要入力","")</f>
        <v>要入力</v>
      </c>
      <c r="E5" s="35" t="s">
        <v>869</v>
      </c>
    </row>
    <row r="6" spans="2:10" ht="18" customHeight="1">
      <c r="B6" s="36" t="s">
        <v>3761</v>
      </c>
      <c r="C6" s="136"/>
      <c r="D6" s="38" t="str">
        <f>IF(C6="","要入力","")</f>
        <v>要入力</v>
      </c>
      <c r="E6" s="35" t="s">
        <v>869</v>
      </c>
      <c r="G6" s="182"/>
    </row>
    <row r="7" spans="2:10" ht="18" customHeight="1">
      <c r="B7" s="37" t="s">
        <v>870</v>
      </c>
      <c r="C7" s="189"/>
      <c r="D7" s="38" t="str">
        <f>IF(C7="","要入力","")</f>
        <v>要入力</v>
      </c>
      <c r="E7" s="35" t="s">
        <v>869</v>
      </c>
      <c r="G7" s="182"/>
      <c r="J7" s="183"/>
    </row>
    <row r="8" spans="2:10">
      <c r="B8" s="37" t="s">
        <v>3590</v>
      </c>
      <c r="C8" s="230"/>
      <c r="D8" s="38"/>
      <c r="E8" s="35" t="s">
        <v>869</v>
      </c>
      <c r="F8" s="38" t="s">
        <v>871</v>
      </c>
    </row>
    <row r="9" spans="2:10">
      <c r="B9" s="35"/>
      <c r="C9" s="174"/>
      <c r="E9" s="35"/>
    </row>
    <row r="10" spans="2:10">
      <c r="B10" s="59">
        <f>'1.担当医師情報'!C4</f>
        <v>0</v>
      </c>
      <c r="C10" s="59">
        <f>'2.患者基本情報'!$C$5</f>
        <v>0</v>
      </c>
      <c r="D10" s="38"/>
      <c r="E10" s="35"/>
    </row>
    <row r="12" spans="2:10">
      <c r="D12" s="28"/>
      <c r="E12" s="28"/>
    </row>
    <row r="13" spans="2:10">
      <c r="D13" s="35"/>
      <c r="E13" s="28"/>
    </row>
    <row r="14" spans="2:10">
      <c r="D14" s="35"/>
      <c r="E14" s="28"/>
    </row>
    <row r="15" spans="2:10">
      <c r="D15" s="35"/>
      <c r="E15" s="28"/>
    </row>
    <row r="16" spans="2:10">
      <c r="D16" s="35"/>
      <c r="E16" s="28"/>
    </row>
    <row r="17" spans="4:5">
      <c r="D17" s="28"/>
      <c r="E17" s="28"/>
    </row>
  </sheetData>
  <sheetProtection sheet="1" objects="1" scenarios="1"/>
  <phoneticPr fontId="14"/>
  <conditionalFormatting sqref="C3">
    <cfRule type="expression" dxfId="626" priority="11">
      <formula>$C$3=""</formula>
    </cfRule>
    <cfRule type="expression" dxfId="625" priority="12">
      <formula>$C$3&lt;&gt;""</formula>
    </cfRule>
  </conditionalFormatting>
  <conditionalFormatting sqref="C4">
    <cfRule type="expression" dxfId="624" priority="9">
      <formula>$C$4=""</formula>
    </cfRule>
    <cfRule type="expression" dxfId="623" priority="10">
      <formula>$C$4&lt;&gt;""</formula>
    </cfRule>
  </conditionalFormatting>
  <conditionalFormatting sqref="C5">
    <cfRule type="expression" dxfId="622" priority="7">
      <formula>$C$5&lt;&gt;""</formula>
    </cfRule>
    <cfRule type="expression" dxfId="621" priority="8">
      <formula>$C$5=""</formula>
    </cfRule>
  </conditionalFormatting>
  <conditionalFormatting sqref="C6">
    <cfRule type="expression" dxfId="620" priority="5">
      <formula>$C$6&lt;&gt;""</formula>
    </cfRule>
    <cfRule type="expression" dxfId="619" priority="6">
      <formula>$C$6=""</formula>
    </cfRule>
  </conditionalFormatting>
  <conditionalFormatting sqref="C7">
    <cfRule type="expression" dxfId="618" priority="3">
      <formula>$C$7&lt;&gt;""</formula>
    </cfRule>
    <cfRule type="expression" dxfId="617" priority="4">
      <formula>$C$7=""</formula>
    </cfRule>
  </conditionalFormatting>
  <dataValidations count="1">
    <dataValidation allowBlank="1" showInputMessage="1" showErrorMessage="1" prompt="西暦から_x000a_ご入力ください" sqref="C3" xr:uid="{88BBE257-DF5A-4BE0-AD6A-85CE2FED91E1}"/>
  </dataValidations>
  <pageMargins left="0.7" right="0.7" top="0.75" bottom="0.75" header="0.3" footer="0.3"/>
  <pageSetup paperSize="9" scale="68" orientation="portrait" r:id="rId1"/>
  <ignoredErrors>
    <ignoredError xmlns:x16r3="http://schemas.microsoft.com/office/spreadsheetml/2018/08/main" sqref="C10" x16r3:misleadingForma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99CC"/>
    <pageSetUpPr fitToPage="1"/>
  </sheetPr>
  <dimension ref="B2:G24"/>
  <sheetViews>
    <sheetView showGridLines="0" showZeros="0" zoomScale="88" zoomScaleNormal="88" workbookViewId="0">
      <selection activeCell="C4" sqref="C4"/>
    </sheetView>
  </sheetViews>
  <sheetFormatPr defaultRowHeight="18"/>
  <cols>
    <col min="2" max="2" width="42.09765625" bestFit="1" customWidth="1"/>
    <col min="3" max="3" width="63.3984375" bestFit="1" customWidth="1"/>
    <col min="4" max="4" width="10.3984375" customWidth="1"/>
  </cols>
  <sheetData>
    <row r="2" spans="2:7" ht="19.8">
      <c r="B2" s="253" t="s">
        <v>872</v>
      </c>
      <c r="C2" s="253"/>
      <c r="D2" s="41"/>
      <c r="E2" s="41"/>
    </row>
    <row r="3" spans="2:7" hidden="1">
      <c r="B3" s="42" t="s">
        <v>873</v>
      </c>
      <c r="C3" s="121"/>
      <c r="D3" s="43" t="str">
        <f>IF(C3="","要入力","")</f>
        <v>要入力</v>
      </c>
      <c r="E3" s="41" t="s">
        <v>874</v>
      </c>
    </row>
    <row r="4" spans="2:7">
      <c r="B4" s="42" t="s">
        <v>3835</v>
      </c>
      <c r="C4" s="137"/>
      <c r="D4" s="43" t="str">
        <f>IF(C4="","要入力","")</f>
        <v>要入力</v>
      </c>
      <c r="E4" s="41" t="s">
        <v>874</v>
      </c>
    </row>
    <row r="5" spans="2:7">
      <c r="B5" s="42" t="s">
        <v>3832</v>
      </c>
      <c r="C5" s="137"/>
      <c r="D5" s="43" t="str">
        <f>IF(C5="","要入力","")</f>
        <v>要入力</v>
      </c>
      <c r="E5" s="41" t="s">
        <v>874</v>
      </c>
    </row>
    <row r="6" spans="2:7">
      <c r="B6" s="42" t="s">
        <v>875</v>
      </c>
      <c r="C6" s="137"/>
      <c r="D6" s="43" t="str">
        <f>IF(C6="","要入力","")</f>
        <v>要入力</v>
      </c>
      <c r="E6" s="41" t="s">
        <v>876</v>
      </c>
    </row>
    <row r="7" spans="2:7">
      <c r="B7" s="42" t="s">
        <v>877</v>
      </c>
      <c r="C7" s="221"/>
      <c r="D7" s="43" t="str">
        <f>IF(C7="","要入力","")</f>
        <v>要入力</v>
      </c>
      <c r="E7" s="41" t="s">
        <v>874</v>
      </c>
    </row>
    <row r="8" spans="2:7" ht="19.8">
      <c r="B8" s="42" t="s">
        <v>878</v>
      </c>
      <c r="C8" s="184" t="str">
        <f ca="1">IF(C7="","",DATEDIF(C7,TODAY(),"Y"))</f>
        <v/>
      </c>
      <c r="D8" s="41" t="s">
        <v>879</v>
      </c>
      <c r="E8" s="41"/>
    </row>
    <row r="9" spans="2:7">
      <c r="B9" s="42" t="s">
        <v>880</v>
      </c>
      <c r="C9" s="122"/>
      <c r="D9" s="43" t="str">
        <f>IF(C9="","要入力","")</f>
        <v>要入力</v>
      </c>
      <c r="E9" s="41" t="s">
        <v>876</v>
      </c>
      <c r="F9" s="147"/>
    </row>
    <row r="10" spans="2:7" ht="18.600000000000001" thickBot="1">
      <c r="B10" s="42" t="s">
        <v>881</v>
      </c>
      <c r="C10" s="129"/>
      <c r="D10" s="45"/>
      <c r="E10" s="41" t="s">
        <v>874</v>
      </c>
      <c r="F10" s="120"/>
    </row>
    <row r="11" spans="2:7" ht="19.2" thickTop="1" thickBot="1">
      <c r="B11" s="46" t="s">
        <v>882</v>
      </c>
      <c r="C11" s="123"/>
      <c r="D11" s="43" t="str">
        <f t="shared" ref="D11:D16" si="0">IF(C11="","要入力","")</f>
        <v>要入力</v>
      </c>
      <c r="E11" s="41" t="s">
        <v>876</v>
      </c>
    </row>
    <row r="12" spans="2:7" ht="19.2" thickTop="1" thickBot="1">
      <c r="B12" s="46" t="s">
        <v>883</v>
      </c>
      <c r="C12" s="138"/>
      <c r="D12" s="43" t="str">
        <f t="shared" si="0"/>
        <v>要入力</v>
      </c>
      <c r="E12" s="41" t="s">
        <v>876</v>
      </c>
    </row>
    <row r="13" spans="2:7" ht="19.2" thickTop="1" thickBot="1">
      <c r="B13" s="46" t="s">
        <v>884</v>
      </c>
      <c r="C13" s="123"/>
      <c r="D13" s="43" t="str">
        <f t="shared" si="0"/>
        <v>要入力</v>
      </c>
      <c r="E13" s="41" t="s">
        <v>876</v>
      </c>
    </row>
    <row r="14" spans="2:7" ht="19.2" thickTop="1" thickBot="1">
      <c r="B14" s="46" t="s">
        <v>885</v>
      </c>
      <c r="C14" s="123"/>
      <c r="D14" s="43" t="str">
        <f t="shared" si="0"/>
        <v>要入力</v>
      </c>
      <c r="E14" s="41" t="s">
        <v>876</v>
      </c>
    </row>
    <row r="15" spans="2:7" ht="19.2" thickTop="1" thickBot="1">
      <c r="B15" s="47" t="s">
        <v>886</v>
      </c>
      <c r="C15" s="123"/>
      <c r="D15" s="43" t="str">
        <f t="shared" si="0"/>
        <v>要入力</v>
      </c>
      <c r="E15" s="41" t="s">
        <v>876</v>
      </c>
      <c r="G15" s="182"/>
    </row>
    <row r="16" spans="2:7" ht="19.2" thickTop="1" thickBot="1">
      <c r="B16" s="46" t="s">
        <v>887</v>
      </c>
      <c r="C16" s="123"/>
      <c r="D16" s="43" t="str">
        <f t="shared" si="0"/>
        <v>要入力</v>
      </c>
      <c r="E16" s="41" t="s">
        <v>876</v>
      </c>
    </row>
    <row r="17" spans="2:7" ht="19.2" thickTop="1" thickBot="1">
      <c r="B17" s="46" t="s">
        <v>888</v>
      </c>
      <c r="C17" s="123"/>
      <c r="D17" s="43" t="str">
        <f>IF(C17="","要入力","")</f>
        <v>要入力</v>
      </c>
      <c r="E17" s="41" t="s">
        <v>876</v>
      </c>
      <c r="G17" s="198"/>
    </row>
    <row r="18" spans="2:7" ht="18.600000000000001" thickTop="1">
      <c r="B18" s="42" t="s">
        <v>889</v>
      </c>
      <c r="C18" s="48"/>
      <c r="E18" s="41"/>
    </row>
    <row r="19" spans="2:7" ht="19.5" customHeight="1">
      <c r="B19" s="49" t="s">
        <v>890</v>
      </c>
      <c r="C19" s="124"/>
      <c r="D19" s="43" t="str">
        <f>IF(C19="","要入力","")</f>
        <v>要入力</v>
      </c>
      <c r="E19" s="41" t="s">
        <v>876</v>
      </c>
      <c r="F19" s="99"/>
    </row>
    <row r="20" spans="2:7" ht="19.8">
      <c r="B20" s="49" t="s">
        <v>891</v>
      </c>
      <c r="C20" s="125"/>
      <c r="D20" s="43" t="str">
        <f>IF(C20="","要入力","")</f>
        <v>要入力</v>
      </c>
      <c r="E20" s="41" t="s">
        <v>876</v>
      </c>
      <c r="F20" s="99"/>
    </row>
    <row r="21" spans="2:7">
      <c r="B21" s="50" t="s">
        <v>892</v>
      </c>
      <c r="C21" s="44"/>
      <c r="D21" s="41"/>
      <c r="E21" s="41" t="s">
        <v>874</v>
      </c>
      <c r="F21" s="120"/>
    </row>
    <row r="22" spans="2:7">
      <c r="D22" s="43"/>
      <c r="E22" s="41"/>
      <c r="F22" s="120"/>
    </row>
    <row r="23" spans="2:7">
      <c r="B23" s="59">
        <f>'1.担当医師情報'!$B$10</f>
        <v>0</v>
      </c>
      <c r="C23" s="59">
        <f>'2.患者基本情報'!$C$5</f>
        <v>0</v>
      </c>
      <c r="D23" s="43"/>
      <c r="E23" s="41"/>
      <c r="F23" s="120"/>
    </row>
    <row r="24" spans="2:7">
      <c r="D24" s="41"/>
      <c r="E24" s="41"/>
      <c r="F24" s="120"/>
    </row>
  </sheetData>
  <sheetProtection sheet="1" objects="1" scenarios="1"/>
  <dataConsolidate/>
  <mergeCells count="1">
    <mergeCell ref="B2:C2"/>
  </mergeCells>
  <phoneticPr fontId="4"/>
  <conditionalFormatting sqref="C4">
    <cfRule type="expression" dxfId="616" priority="28">
      <formula>$C$4=""</formula>
    </cfRule>
    <cfRule type="expression" dxfId="615" priority="29">
      <formula>$C$4&lt;&gt;""</formula>
    </cfRule>
  </conditionalFormatting>
  <conditionalFormatting sqref="C5">
    <cfRule type="expression" dxfId="614" priority="26">
      <formula>$C$5&lt;&gt;""</formula>
    </cfRule>
    <cfRule type="expression" dxfId="613" priority="27">
      <formula>$C$5=""</formula>
    </cfRule>
  </conditionalFormatting>
  <conditionalFormatting sqref="C6">
    <cfRule type="expression" dxfId="612" priority="24">
      <formula>$C$6&lt;&gt;""</formula>
    </cfRule>
    <cfRule type="expression" dxfId="611" priority="25">
      <formula>$C$6=""</formula>
    </cfRule>
  </conditionalFormatting>
  <conditionalFormatting sqref="C7">
    <cfRule type="expression" dxfId="610" priority="22">
      <formula>$C$7&lt;&gt;""</formula>
    </cfRule>
    <cfRule type="expression" dxfId="609" priority="23">
      <formula>$C$7=""</formula>
    </cfRule>
  </conditionalFormatting>
  <conditionalFormatting sqref="C9">
    <cfRule type="expression" dxfId="608" priority="20">
      <formula>$C$9&lt;&gt;""</formula>
    </cfRule>
    <cfRule type="expression" dxfId="607" priority="21">
      <formula>$C$9=""</formula>
    </cfRule>
  </conditionalFormatting>
  <conditionalFormatting sqref="C10">
    <cfRule type="expression" dxfId="606" priority="34">
      <formula>$C$9="あり（次に移植部位を英語でご記入ください）"</formula>
    </cfRule>
  </conditionalFormatting>
  <conditionalFormatting sqref="C11">
    <cfRule type="expression" dxfId="605" priority="14">
      <formula>$C$11&lt;&gt;""</formula>
    </cfRule>
    <cfRule type="expression" dxfId="604" priority="17">
      <formula>$C$11=""</formula>
    </cfRule>
  </conditionalFormatting>
  <conditionalFormatting sqref="C12">
    <cfRule type="expression" dxfId="603" priority="18">
      <formula>$C$12&lt;&gt;""</formula>
    </cfRule>
    <cfRule type="expression" dxfId="602" priority="19">
      <formula>$C$12=""</formula>
    </cfRule>
  </conditionalFormatting>
  <conditionalFormatting sqref="C13">
    <cfRule type="expression" dxfId="601" priority="11">
      <formula>$C$13=""</formula>
    </cfRule>
    <cfRule type="expression" dxfId="600" priority="12">
      <formula>$C$13&lt;&gt;""</formula>
    </cfRule>
  </conditionalFormatting>
  <conditionalFormatting sqref="C14">
    <cfRule type="expression" dxfId="599" priority="9">
      <formula>$C$14=""</formula>
    </cfRule>
    <cfRule type="expression" dxfId="598" priority="10">
      <formula>$C$14&lt;&gt;""</formula>
    </cfRule>
  </conditionalFormatting>
  <conditionalFormatting sqref="C15">
    <cfRule type="expression" dxfId="597" priority="7">
      <formula>$C$15=""</formula>
    </cfRule>
    <cfRule type="expression" dxfId="596" priority="8">
      <formula>$C$15&lt;&gt;""</formula>
    </cfRule>
  </conditionalFormatting>
  <conditionalFormatting sqref="C16">
    <cfRule type="expression" dxfId="595" priority="5">
      <formula>$C$16=""</formula>
    </cfRule>
    <cfRule type="expression" dxfId="594" priority="6">
      <formula>$C$16&lt;&gt;""</formula>
    </cfRule>
  </conditionalFormatting>
  <conditionalFormatting sqref="C19">
    <cfRule type="expression" dxfId="593" priority="3">
      <formula>$C$19=""</formula>
    </cfRule>
    <cfRule type="expression" dxfId="592" priority="4">
      <formula>$C$19&lt;&gt;""</formula>
    </cfRule>
  </conditionalFormatting>
  <conditionalFormatting sqref="C20">
    <cfRule type="expression" dxfId="591" priority="1">
      <formula>$C$20=""</formula>
    </cfRule>
    <cfRule type="expression" dxfId="590" priority="2">
      <formula>$C$20&lt;&gt;""</formula>
    </cfRule>
  </conditionalFormatting>
  <dataValidations xWindow="769" yWindow="610" count="5">
    <dataValidation imeMode="halfAlpha" allowBlank="1" showInputMessage="1" showErrorMessage="1" prompt="英語で_x000a_ご入力ください" sqref="C10" xr:uid="{00000000-0002-0000-0200-000000000000}"/>
    <dataValidation type="list" allowBlank="1" showInputMessage="1" showErrorMessage="1" sqref="C12:C15 C20 C16" xr:uid="{00000000-0002-0000-0200-000001000000}">
      <formula1>INDIRECT(C11)</formula1>
    </dataValidation>
    <dataValidation type="list" allowBlank="1" showInputMessage="1" showErrorMessage="1" sqref="C19" xr:uid="{00000000-0002-0000-0200-000002000000}">
      <formula1>FMIがん種区分</formula1>
    </dataValidation>
    <dataValidation imeMode="halfAlpha" allowBlank="1" showInputMessage="1" showErrorMessage="1" sqref="C18 C21" xr:uid="{00000000-0002-0000-0200-000003000000}"/>
    <dataValidation allowBlank="1" showInputMessage="1" showErrorMessage="1" prompt="西暦から_x000a_ご入力ください" sqref="C7" xr:uid="{00000000-0002-0000-0200-000004000000}"/>
  </dataValidations>
  <pageMargins left="0.7" right="0.7" top="0.75" bottom="0.75" header="0.3" footer="0.3"/>
  <pageSetup paperSize="9" scale="56" orientation="portrait" r:id="rId1"/>
  <ignoredErrors>
    <ignoredError xmlns:x16r3="http://schemas.microsoft.com/office/spreadsheetml/2018/08/main" sqref="C23" x16r3:misleadingFormat="1"/>
  </ignoredErrors>
  <extLst>
    <ext xmlns:x14="http://schemas.microsoft.com/office/spreadsheetml/2009/9/main" uri="{CCE6A557-97BC-4b89-ADB6-D9C93CAAB3DF}">
      <x14:dataValidations xmlns:xm="http://schemas.microsoft.com/office/excel/2006/main" xWindow="769" yWindow="610" count="3">
        <x14:dataValidation type="list" allowBlank="1" showInputMessage="1" showErrorMessage="1" promptTitle="―がん種区分の入力について―" prompt="がん種区分OncoTreeシートを_x000a_ご参照ください" xr:uid="{00000000-0002-0000-0200-000006000000}">
          <x14:formula1>
            <xm:f>選択データがん種!$C$2:$AH$2</xm:f>
          </x14:formula1>
          <xm:sqref>C11</xm:sqref>
        </x14:dataValidation>
        <x14:dataValidation type="list" allowBlank="1" showInputMessage="1" showErrorMessage="1" xr:uid="{00000000-0002-0000-0200-000007000000}">
          <x14:formula1>
            <xm:f>選択データ!$B$2:$C$2</xm:f>
          </x14:formula1>
          <xm:sqref>C9</xm:sqref>
        </x14:dataValidation>
        <x14:dataValidation type="list" errorStyle="warning" allowBlank="1" showInputMessage="1" showErrorMessage="1" error="必須項目です。セル右横の下矢印をクリックしてリストから選んでください" xr:uid="{00000000-0002-0000-0200-000008000000}">
          <x14:formula1>
            <xm:f>選択データの元!$B$4:$C$4</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99CC"/>
  </sheetPr>
  <dimension ref="B2:R30"/>
  <sheetViews>
    <sheetView showGridLines="0" zoomScale="80" zoomScaleNormal="80" workbookViewId="0">
      <selection activeCell="C3" sqref="C3:D3"/>
    </sheetView>
  </sheetViews>
  <sheetFormatPr defaultRowHeight="18"/>
  <cols>
    <col min="2" max="2" width="24.09765625" bestFit="1" customWidth="1"/>
    <col min="3" max="3" width="27.59765625" bestFit="1" customWidth="1"/>
    <col min="4" max="12" width="13" customWidth="1"/>
  </cols>
  <sheetData>
    <row r="2" spans="2:18" ht="19.8">
      <c r="B2" s="263" t="s">
        <v>2359</v>
      </c>
      <c r="C2" s="264"/>
      <c r="D2" s="265"/>
      <c r="E2" s="41"/>
      <c r="F2" s="41"/>
      <c r="H2" s="41"/>
      <c r="I2" s="41"/>
      <c r="J2" s="41"/>
      <c r="K2" s="41"/>
      <c r="L2" s="41"/>
      <c r="M2" s="41"/>
      <c r="N2" s="41"/>
      <c r="O2" s="41"/>
      <c r="P2" s="41"/>
      <c r="Q2" s="41"/>
    </row>
    <row r="3" spans="2:18">
      <c r="B3" s="42" t="s">
        <v>3792</v>
      </c>
      <c r="C3" s="266"/>
      <c r="D3" s="267"/>
      <c r="E3" s="43" t="str">
        <f>IF(C3="","要入力","")</f>
        <v>要入力</v>
      </c>
      <c r="F3" s="41" t="s">
        <v>874</v>
      </c>
      <c r="G3" s="41"/>
      <c r="H3" s="41"/>
      <c r="I3" s="41"/>
      <c r="J3" s="41"/>
      <c r="K3" s="41"/>
      <c r="L3" s="41"/>
      <c r="M3" s="41"/>
      <c r="N3" s="41"/>
      <c r="O3" s="41"/>
      <c r="P3" s="41"/>
      <c r="Q3" s="41"/>
      <c r="R3" s="41"/>
    </row>
    <row r="4" spans="2:18">
      <c r="B4" s="42" t="s">
        <v>2360</v>
      </c>
      <c r="C4" s="268"/>
      <c r="D4" s="269"/>
      <c r="E4" s="43" t="str">
        <f>IF(C4="","要入力","")</f>
        <v>要入力</v>
      </c>
      <c r="F4" s="41" t="s">
        <v>874</v>
      </c>
      <c r="G4" s="94" t="s">
        <v>2562</v>
      </c>
      <c r="I4" s="41"/>
      <c r="J4" s="41"/>
      <c r="K4" s="41"/>
      <c r="L4" s="41"/>
      <c r="M4" s="41"/>
      <c r="N4" s="41"/>
      <c r="O4" s="41"/>
      <c r="P4" s="41"/>
      <c r="Q4" s="41"/>
      <c r="R4" s="41"/>
    </row>
    <row r="5" spans="2:18">
      <c r="B5" s="258" t="s">
        <v>2361</v>
      </c>
      <c r="C5" s="42" t="s">
        <v>2362</v>
      </c>
      <c r="D5" s="60"/>
      <c r="E5" s="43" t="str">
        <f>IF(D5="","要入力","")</f>
        <v>要入力</v>
      </c>
      <c r="F5" s="41" t="s">
        <v>876</v>
      </c>
      <c r="G5" s="41"/>
      <c r="H5" s="41"/>
      <c r="I5" s="41"/>
      <c r="J5" s="41"/>
      <c r="K5" s="41"/>
      <c r="L5" s="41"/>
      <c r="M5" s="41"/>
      <c r="N5" s="41"/>
      <c r="O5" s="41"/>
      <c r="P5" s="41"/>
      <c r="Q5" s="41"/>
      <c r="R5" s="41"/>
    </row>
    <row r="6" spans="2:18">
      <c r="B6" s="258"/>
      <c r="C6" s="42" t="s">
        <v>2363</v>
      </c>
      <c r="D6" s="61"/>
      <c r="E6" s="41" t="s">
        <v>3836</v>
      </c>
      <c r="F6" s="41" t="s">
        <v>874</v>
      </c>
      <c r="G6" s="261" t="s">
        <v>3838</v>
      </c>
      <c r="H6" s="262"/>
      <c r="I6" s="41"/>
      <c r="J6" s="41"/>
      <c r="K6" s="41"/>
      <c r="L6" s="41"/>
      <c r="M6" s="41"/>
      <c r="N6" s="41"/>
      <c r="O6" s="41"/>
      <c r="P6" s="41"/>
      <c r="Q6" s="41"/>
      <c r="R6" s="41"/>
    </row>
    <row r="7" spans="2:18">
      <c r="B7" s="258"/>
      <c r="C7" s="42" t="s">
        <v>2364</v>
      </c>
      <c r="D7" s="61"/>
      <c r="E7" s="41" t="s">
        <v>3837</v>
      </c>
      <c r="F7" s="41" t="s">
        <v>874</v>
      </c>
      <c r="G7" s="262"/>
      <c r="H7" s="262"/>
      <c r="I7" s="41"/>
      <c r="J7" s="41"/>
      <c r="K7" s="41"/>
      <c r="L7" s="41"/>
      <c r="M7" s="41"/>
      <c r="N7" s="41"/>
      <c r="O7" s="41"/>
      <c r="P7" s="41"/>
      <c r="Q7" s="41"/>
      <c r="R7" s="41"/>
    </row>
    <row r="8" spans="2:18">
      <c r="B8" s="258" t="s">
        <v>2365</v>
      </c>
      <c r="C8" s="258"/>
      <c r="D8" s="60"/>
      <c r="E8" s="43" t="str">
        <f>IF(D8="","要入力","")</f>
        <v>要入力</v>
      </c>
      <c r="F8" s="41" t="s">
        <v>876</v>
      </c>
      <c r="G8" s="41"/>
      <c r="H8" s="41"/>
      <c r="I8" s="41"/>
      <c r="J8" s="41"/>
      <c r="K8" s="41"/>
      <c r="L8" s="41"/>
      <c r="M8" s="41"/>
      <c r="N8" s="41"/>
      <c r="O8" s="41"/>
      <c r="P8" s="41"/>
      <c r="Q8" s="41"/>
      <c r="R8" s="41"/>
    </row>
    <row r="9" spans="2:18">
      <c r="B9" s="258" t="s">
        <v>2366</v>
      </c>
      <c r="C9" s="258"/>
      <c r="D9" s="60"/>
      <c r="E9" s="43" t="str">
        <f>IF(D9="","要入力","")</f>
        <v>要入力</v>
      </c>
      <c r="F9" s="41" t="s">
        <v>876</v>
      </c>
      <c r="G9" s="41"/>
      <c r="H9" s="41"/>
      <c r="I9" s="41"/>
      <c r="J9" s="41"/>
      <c r="K9" s="41"/>
      <c r="L9" s="41"/>
      <c r="M9" s="41"/>
      <c r="N9" s="41"/>
      <c r="O9" s="41"/>
      <c r="P9" s="41"/>
      <c r="Q9" s="41"/>
      <c r="R9" s="41"/>
    </row>
    <row r="10" spans="2:18">
      <c r="B10" s="254" t="s">
        <v>3814</v>
      </c>
      <c r="C10" s="42" t="s">
        <v>2362</v>
      </c>
      <c r="D10" s="60"/>
      <c r="E10" s="43" t="str">
        <f>IF(D10="","要入力","")</f>
        <v>要入力</v>
      </c>
      <c r="F10" s="41" t="s">
        <v>876</v>
      </c>
      <c r="G10" s="98" t="s">
        <v>3811</v>
      </c>
      <c r="I10" s="41"/>
      <c r="J10" s="41"/>
      <c r="K10" s="41"/>
      <c r="L10" s="41"/>
      <c r="N10" s="41"/>
      <c r="O10" s="41"/>
      <c r="P10" s="41"/>
      <c r="Q10" s="41"/>
      <c r="R10" s="41"/>
    </row>
    <row r="11" spans="2:18">
      <c r="B11" s="255"/>
      <c r="C11" s="256" t="s">
        <v>2367</v>
      </c>
      <c r="D11" s="63" t="s">
        <v>2368</v>
      </c>
      <c r="E11" s="63" t="s">
        <v>2369</v>
      </c>
      <c r="F11" s="64" t="s">
        <v>2370</v>
      </c>
      <c r="G11" s="65" t="s">
        <v>2371</v>
      </c>
      <c r="H11" s="64" t="s">
        <v>2372</v>
      </c>
      <c r="I11" s="65" t="s">
        <v>2373</v>
      </c>
      <c r="J11" s="64" t="s">
        <v>2374</v>
      </c>
      <c r="K11" s="64" t="s">
        <v>2375</v>
      </c>
      <c r="L11" s="41"/>
      <c r="M11" s="41"/>
      <c r="N11" s="41"/>
      <c r="O11" s="41"/>
      <c r="P11" s="41"/>
      <c r="Q11" s="41"/>
    </row>
    <row r="12" spans="2:18">
      <c r="B12" s="255"/>
      <c r="C12" s="257"/>
      <c r="D12" s="66"/>
      <c r="E12" s="67"/>
      <c r="F12" s="67"/>
      <c r="G12" s="68"/>
      <c r="H12" s="67"/>
      <c r="I12" s="68"/>
      <c r="J12" s="67"/>
      <c r="K12" s="67"/>
      <c r="L12" s="41"/>
      <c r="M12" s="41"/>
      <c r="N12" s="41"/>
      <c r="O12" s="41"/>
      <c r="P12" s="41"/>
      <c r="Q12" s="41"/>
    </row>
    <row r="13" spans="2:18">
      <c r="B13" s="255"/>
      <c r="C13" s="69" t="s">
        <v>2376</v>
      </c>
      <c r="D13" s="66"/>
      <c r="E13" s="67"/>
      <c r="F13" s="67"/>
      <c r="G13" s="68"/>
      <c r="H13" s="67"/>
      <c r="I13" s="68"/>
      <c r="J13" s="67"/>
      <c r="K13" s="67"/>
      <c r="L13" s="41"/>
      <c r="M13" s="41"/>
      <c r="N13" s="41"/>
      <c r="O13" s="41"/>
      <c r="P13" s="41"/>
      <c r="Q13" s="41"/>
    </row>
    <row r="14" spans="2:18">
      <c r="B14" s="255"/>
      <c r="C14" s="69" t="s">
        <v>2377</v>
      </c>
      <c r="D14" s="66"/>
      <c r="E14" s="67"/>
      <c r="F14" s="67"/>
      <c r="G14" s="68"/>
      <c r="H14" s="67"/>
      <c r="I14" s="68"/>
      <c r="J14" s="67"/>
      <c r="K14" s="67"/>
      <c r="L14" s="41"/>
      <c r="M14" s="41"/>
      <c r="N14" s="41"/>
      <c r="O14" s="41"/>
      <c r="P14" s="41"/>
      <c r="Q14" s="41"/>
    </row>
    <row r="15" spans="2:18">
      <c r="B15" s="255"/>
      <c r="C15" s="69" t="s">
        <v>2378</v>
      </c>
      <c r="D15" s="66"/>
      <c r="E15" s="67"/>
      <c r="F15" s="67"/>
      <c r="G15" s="68"/>
      <c r="H15" s="67"/>
      <c r="I15" s="68"/>
      <c r="J15" s="67"/>
      <c r="K15" s="67"/>
      <c r="L15" s="41"/>
      <c r="M15" s="41"/>
      <c r="N15" s="41"/>
      <c r="O15" s="41"/>
      <c r="P15" s="41"/>
      <c r="Q15" s="41"/>
    </row>
    <row r="16" spans="2:18">
      <c r="B16" s="255"/>
      <c r="C16" s="69" t="s">
        <v>2379</v>
      </c>
      <c r="D16" s="66"/>
      <c r="E16" s="67"/>
      <c r="F16" s="67"/>
      <c r="G16" s="68"/>
      <c r="H16" s="67"/>
      <c r="I16" s="68"/>
      <c r="J16" s="67"/>
      <c r="K16" s="67"/>
      <c r="L16" s="98" t="s">
        <v>3812</v>
      </c>
      <c r="M16" s="41"/>
      <c r="N16" s="41"/>
      <c r="O16" s="41"/>
      <c r="P16" s="41"/>
      <c r="Q16" s="41"/>
    </row>
    <row r="17" spans="2:18">
      <c r="B17" s="255"/>
      <c r="C17" s="69" t="s">
        <v>2380</v>
      </c>
      <c r="D17" s="66"/>
      <c r="E17" s="67"/>
      <c r="F17" s="67"/>
      <c r="G17" s="68"/>
      <c r="H17" s="67"/>
      <c r="I17" s="68"/>
      <c r="J17" s="67"/>
      <c r="K17" s="67"/>
      <c r="L17" s="41"/>
      <c r="M17" s="41"/>
      <c r="N17" s="41"/>
      <c r="O17" s="41"/>
      <c r="P17" s="41"/>
      <c r="Q17" s="41"/>
    </row>
    <row r="18" spans="2:18">
      <c r="B18" s="255"/>
      <c r="C18" s="69" t="s">
        <v>2381</v>
      </c>
      <c r="D18" s="236"/>
      <c r="E18" s="237"/>
      <c r="F18" s="237"/>
      <c r="G18" s="238"/>
      <c r="H18" s="237"/>
      <c r="I18" s="238"/>
      <c r="J18" s="237"/>
      <c r="K18" s="237"/>
      <c r="L18" s="41"/>
      <c r="M18" s="41"/>
      <c r="N18" s="41"/>
      <c r="O18" s="41"/>
      <c r="P18" s="41"/>
      <c r="Q18" s="41"/>
    </row>
    <row r="19" spans="2:18">
      <c r="B19" s="255"/>
      <c r="C19" s="42" t="s">
        <v>2382</v>
      </c>
      <c r="D19" s="66"/>
      <c r="E19" s="67"/>
      <c r="F19" s="67"/>
      <c r="G19" s="68"/>
      <c r="H19" s="67"/>
      <c r="I19" s="68"/>
      <c r="J19" s="67"/>
      <c r="K19" s="67"/>
      <c r="L19" s="41"/>
      <c r="M19" s="41"/>
      <c r="N19" s="41"/>
      <c r="O19" s="41"/>
      <c r="P19" s="41"/>
      <c r="Q19" s="41"/>
    </row>
    <row r="20" spans="2:18">
      <c r="B20" s="255"/>
      <c r="C20" s="42" t="s">
        <v>2383</v>
      </c>
      <c r="D20" s="66"/>
      <c r="E20" s="67"/>
      <c r="F20" s="67"/>
      <c r="G20" s="68"/>
      <c r="H20" s="67"/>
      <c r="I20" s="68"/>
      <c r="J20" s="67"/>
      <c r="K20" s="67"/>
      <c r="L20" s="41"/>
      <c r="M20" s="41"/>
      <c r="N20" s="41"/>
      <c r="O20" s="41"/>
      <c r="P20" s="41"/>
      <c r="Q20" s="41"/>
    </row>
    <row r="21" spans="2:18">
      <c r="B21" s="258" t="s">
        <v>2384</v>
      </c>
      <c r="C21" s="42" t="s">
        <v>2362</v>
      </c>
      <c r="D21" s="70"/>
      <c r="E21" s="43" t="str">
        <f>IF(D21="","要入力","")</f>
        <v>要入力</v>
      </c>
      <c r="F21" s="41" t="s">
        <v>876</v>
      </c>
      <c r="H21" s="41"/>
      <c r="I21" s="41"/>
      <c r="J21" s="41"/>
      <c r="K21" s="41"/>
      <c r="L21" s="41"/>
      <c r="M21" s="41"/>
      <c r="N21" s="41"/>
      <c r="O21" s="41"/>
      <c r="P21" s="41"/>
      <c r="Q21" s="41"/>
      <c r="R21" s="41"/>
    </row>
    <row r="22" spans="2:18">
      <c r="B22" s="258"/>
      <c r="C22" s="42" t="s">
        <v>2383</v>
      </c>
      <c r="D22" s="71"/>
      <c r="E22" s="41"/>
      <c r="F22" s="41"/>
      <c r="G22" s="41"/>
      <c r="H22" s="41"/>
      <c r="I22" s="41"/>
      <c r="J22" s="41"/>
      <c r="K22" s="41"/>
      <c r="L22" s="41"/>
      <c r="M22" s="41"/>
      <c r="N22" s="41"/>
      <c r="O22" s="41"/>
      <c r="P22" s="41"/>
      <c r="Q22" s="41"/>
      <c r="R22" s="41"/>
    </row>
    <row r="23" spans="2:18">
      <c r="B23" s="254" t="s">
        <v>3813</v>
      </c>
      <c r="C23" s="42" t="s">
        <v>2362</v>
      </c>
      <c r="D23" s="62"/>
      <c r="E23" s="43" t="str">
        <f>IF(D23="","要入力","")</f>
        <v>要入力</v>
      </c>
      <c r="F23" s="41" t="s">
        <v>876</v>
      </c>
      <c r="G23" s="98" t="s">
        <v>3802</v>
      </c>
      <c r="I23" s="41"/>
      <c r="J23" s="41"/>
      <c r="K23" s="41"/>
      <c r="L23" s="41"/>
      <c r="M23" s="41"/>
      <c r="N23" s="41"/>
      <c r="O23" s="41"/>
      <c r="P23" s="41"/>
      <c r="Q23" s="41"/>
      <c r="R23" s="41"/>
    </row>
    <row r="24" spans="2:18">
      <c r="B24" s="255"/>
      <c r="C24" s="259" t="s">
        <v>2385</v>
      </c>
      <c r="D24" s="63" t="s">
        <v>3827</v>
      </c>
      <c r="E24" s="63" t="s">
        <v>2386</v>
      </c>
      <c r="F24" s="63" t="s">
        <v>2387</v>
      </c>
      <c r="G24" s="63" t="s">
        <v>2388</v>
      </c>
      <c r="H24" s="63" t="s">
        <v>2389</v>
      </c>
      <c r="I24" s="63" t="s">
        <v>2390</v>
      </c>
      <c r="J24" s="63" t="s">
        <v>2391</v>
      </c>
      <c r="K24" s="63" t="s">
        <v>2392</v>
      </c>
      <c r="L24" s="64" t="s">
        <v>2800</v>
      </c>
      <c r="M24" s="111"/>
      <c r="O24" s="41"/>
      <c r="P24" s="41"/>
      <c r="Q24" s="41"/>
    </row>
    <row r="25" spans="2:18">
      <c r="B25" s="255"/>
      <c r="C25" s="260"/>
      <c r="D25" s="66"/>
      <c r="E25" s="67"/>
      <c r="F25" s="67"/>
      <c r="G25" s="67"/>
      <c r="H25" s="67"/>
      <c r="I25" s="67"/>
      <c r="J25" s="67"/>
      <c r="K25" s="67"/>
      <c r="L25" s="67"/>
      <c r="M25" s="41"/>
      <c r="N25" s="41"/>
      <c r="O25" s="41"/>
      <c r="P25" s="41"/>
      <c r="Q25" s="41"/>
    </row>
    <row r="26" spans="2:18">
      <c r="B26" s="255"/>
      <c r="C26" s="42" t="s">
        <v>1339</v>
      </c>
      <c r="D26" s="66"/>
      <c r="E26" s="67"/>
      <c r="F26" s="68"/>
      <c r="G26" s="67"/>
      <c r="H26" s="67"/>
      <c r="I26" s="67"/>
      <c r="J26" s="67"/>
      <c r="K26" s="67"/>
      <c r="L26" s="67"/>
      <c r="M26" s="41"/>
      <c r="N26" s="41"/>
      <c r="O26" s="41"/>
      <c r="P26" s="41"/>
      <c r="Q26" s="41"/>
    </row>
    <row r="27" spans="2:18">
      <c r="B27" s="255"/>
      <c r="C27" s="42" t="s">
        <v>1340</v>
      </c>
      <c r="D27" s="66"/>
      <c r="E27" s="67"/>
      <c r="F27" s="67"/>
      <c r="G27" s="67"/>
      <c r="H27" s="67"/>
      <c r="I27" s="67"/>
      <c r="J27" s="67"/>
      <c r="K27" s="67"/>
      <c r="L27" s="67"/>
      <c r="M27" s="41"/>
      <c r="N27" s="41"/>
      <c r="O27" s="41"/>
      <c r="P27" s="41"/>
      <c r="Q27" s="41"/>
    </row>
    <row r="28" spans="2:18">
      <c r="B28" s="41"/>
      <c r="C28" s="41"/>
      <c r="D28" s="41"/>
      <c r="E28" s="41"/>
      <c r="F28" s="41"/>
      <c r="G28" s="41"/>
      <c r="H28" s="41"/>
      <c r="I28" s="41"/>
      <c r="J28" s="41"/>
      <c r="K28" s="41"/>
      <c r="L28" s="59"/>
      <c r="M28" s="41"/>
      <c r="N28" s="41"/>
      <c r="O28" s="41"/>
      <c r="P28" s="41"/>
      <c r="Q28" s="41"/>
    </row>
    <row r="29" spans="2:18">
      <c r="B29" s="239">
        <f>'1.担当医師情報'!$B$10</f>
        <v>0</v>
      </c>
      <c r="C29" s="239">
        <f>'2.患者基本情報'!$C$5</f>
        <v>0</v>
      </c>
      <c r="D29" s="41"/>
      <c r="E29" s="41"/>
      <c r="F29" s="41"/>
      <c r="G29" s="41"/>
      <c r="H29" s="41"/>
      <c r="I29" s="41"/>
      <c r="J29" s="41"/>
      <c r="K29" s="41"/>
      <c r="L29" s="41"/>
      <c r="M29" s="41"/>
      <c r="N29" s="41"/>
      <c r="O29" s="41"/>
      <c r="P29" s="41"/>
      <c r="Q29" s="41"/>
    </row>
    <row r="30" spans="2:18">
      <c r="B30" s="41"/>
      <c r="C30" s="41"/>
      <c r="D30" s="41"/>
      <c r="E30" s="41"/>
      <c r="F30" s="41"/>
      <c r="G30" s="41"/>
      <c r="H30" s="41"/>
      <c r="I30" s="41"/>
      <c r="J30" s="41"/>
      <c r="K30" s="41"/>
      <c r="L30" s="41"/>
      <c r="M30" s="41"/>
      <c r="N30" s="41"/>
      <c r="O30" s="41"/>
      <c r="P30" s="41"/>
      <c r="Q30" s="41"/>
    </row>
  </sheetData>
  <sheetProtection sheet="1" objects="1" scenarios="1"/>
  <mergeCells count="12">
    <mergeCell ref="G6:H7"/>
    <mergeCell ref="B9:C9"/>
    <mergeCell ref="B2:D2"/>
    <mergeCell ref="C3:D3"/>
    <mergeCell ref="C4:D4"/>
    <mergeCell ref="B5:B7"/>
    <mergeCell ref="B8:C8"/>
    <mergeCell ref="B10:B20"/>
    <mergeCell ref="C11:C12"/>
    <mergeCell ref="B21:B22"/>
    <mergeCell ref="B23:B27"/>
    <mergeCell ref="C24:C25"/>
  </mergeCells>
  <phoneticPr fontId="4"/>
  <conditionalFormatting sqref="C3:D3">
    <cfRule type="expression" dxfId="589" priority="8">
      <formula>$C$3&lt;&gt;""</formula>
    </cfRule>
    <cfRule type="expression" dxfId="588" priority="9">
      <formula>$C$3=""</formula>
    </cfRule>
  </conditionalFormatting>
  <conditionalFormatting sqref="C4:D4">
    <cfRule type="expression" dxfId="587" priority="7">
      <formula>$C$4=""</formula>
    </cfRule>
    <cfRule type="expression" dxfId="586" priority="6">
      <formula>$C$4&lt;&gt;""</formula>
    </cfRule>
  </conditionalFormatting>
  <conditionalFormatting sqref="D5">
    <cfRule type="expression" dxfId="585" priority="4">
      <formula>$D$5&lt;&gt;""</formula>
    </cfRule>
    <cfRule type="expression" dxfId="584" priority="5">
      <formula>$D$5=""</formula>
    </cfRule>
  </conditionalFormatting>
  <conditionalFormatting sqref="D6">
    <cfRule type="expression" dxfId="583" priority="10">
      <formula>AND($D$5="あり",$D$6&lt;&gt;"")</formula>
    </cfRule>
  </conditionalFormatting>
  <conditionalFormatting sqref="D6:D7">
    <cfRule type="expression" dxfId="582" priority="56">
      <formula>$D$5="あり"</formula>
    </cfRule>
    <cfRule type="expression" dxfId="581" priority="89">
      <formula>OR($D$5="なし",$D$5="不明")</formula>
    </cfRule>
  </conditionalFormatting>
  <conditionalFormatting sqref="D7">
    <cfRule type="expression" dxfId="580" priority="3">
      <formula>AND($D$5="あり",$D$7&lt;&gt;"")</formula>
    </cfRule>
    <cfRule type="expression" dxfId="579" priority="55">
      <formula>OR($C$4="なし",$C$4="不明")</formula>
    </cfRule>
    <cfRule type="expression" dxfId="578" priority="88">
      <formula>$C$4="あり"</formula>
    </cfRule>
  </conditionalFormatting>
  <conditionalFormatting sqref="D12">
    <cfRule type="expression" dxfId="577" priority="54">
      <formula>$C$9="なし"</formula>
    </cfRule>
    <cfRule type="expression" dxfId="576" priority="87">
      <formula>D10="あり"</formula>
    </cfRule>
  </conditionalFormatting>
  <conditionalFormatting sqref="D13">
    <cfRule type="expression" dxfId="575" priority="35">
      <formula>D10="あり"</formula>
    </cfRule>
  </conditionalFormatting>
  <conditionalFormatting sqref="D14">
    <cfRule type="expression" dxfId="574" priority="34">
      <formula>D10="あり"</formula>
    </cfRule>
  </conditionalFormatting>
  <conditionalFormatting sqref="D15">
    <cfRule type="expression" dxfId="573" priority="33">
      <formula>D10="あり"</formula>
    </cfRule>
  </conditionalFormatting>
  <conditionalFormatting sqref="D16">
    <cfRule type="expression" dxfId="572" priority="32">
      <formula>D10="あり"</formula>
    </cfRule>
  </conditionalFormatting>
  <conditionalFormatting sqref="D17">
    <cfRule type="expression" dxfId="571" priority="31">
      <formula>D10="あり"</formula>
    </cfRule>
  </conditionalFormatting>
  <conditionalFormatting sqref="D18">
    <cfRule type="expression" dxfId="570" priority="2">
      <formula>D10="あり"</formula>
    </cfRule>
  </conditionalFormatting>
  <conditionalFormatting sqref="D19">
    <cfRule type="expression" dxfId="569" priority="86">
      <formula>$C$11="その他(Other)"</formula>
    </cfRule>
  </conditionalFormatting>
  <conditionalFormatting sqref="D20">
    <cfRule type="expression" dxfId="568" priority="83">
      <formula>D10="あり"</formula>
    </cfRule>
  </conditionalFormatting>
  <conditionalFormatting sqref="D22">
    <cfRule type="expression" dxfId="567" priority="53">
      <formula>$D$21="なし"</formula>
    </cfRule>
    <cfRule type="expression" dxfId="566" priority="75">
      <formula>$D$21="あり"</formula>
    </cfRule>
  </conditionalFormatting>
  <conditionalFormatting sqref="D25">
    <cfRule type="expression" dxfId="565" priority="44">
      <formula>$C$9="なし"</formula>
    </cfRule>
    <cfRule type="expression" dxfId="564" priority="45">
      <formula>D23="あり"</formula>
    </cfRule>
  </conditionalFormatting>
  <conditionalFormatting sqref="D26:D27">
    <cfRule type="expression" dxfId="563" priority="73">
      <formula>$D$23="あり"</formula>
    </cfRule>
  </conditionalFormatting>
  <conditionalFormatting sqref="E19">
    <cfRule type="expression" dxfId="562" priority="82">
      <formula>$D$11="その他(Other)"</formula>
    </cfRule>
  </conditionalFormatting>
  <conditionalFormatting sqref="E20">
    <cfRule type="expression" dxfId="561" priority="85">
      <formula>$E$12&lt;&gt;""</formula>
    </cfRule>
  </conditionalFormatting>
  <conditionalFormatting sqref="E26">
    <cfRule type="expression" dxfId="560" priority="12">
      <formula>E25&lt;&gt;""</formula>
    </cfRule>
  </conditionalFormatting>
  <conditionalFormatting sqref="E27">
    <cfRule type="expression" dxfId="559" priority="64">
      <formula>$E$25&lt;&gt;""</formula>
    </cfRule>
  </conditionalFormatting>
  <conditionalFormatting sqref="E12:K12">
    <cfRule type="expression" dxfId="558" priority="46">
      <formula>D12&lt;&gt;""</formula>
    </cfRule>
  </conditionalFormatting>
  <conditionalFormatting sqref="E13:K18">
    <cfRule type="expression" dxfId="557" priority="1">
      <formula>E12&lt;&gt;""</formula>
    </cfRule>
  </conditionalFormatting>
  <conditionalFormatting sqref="E25:L25">
    <cfRule type="expression" dxfId="556" priority="36">
      <formula>D25&lt;&gt;""</formula>
    </cfRule>
  </conditionalFormatting>
  <conditionalFormatting sqref="F20">
    <cfRule type="expression" dxfId="555" priority="81">
      <formula>$F$12&lt;&gt;""</formula>
    </cfRule>
  </conditionalFormatting>
  <conditionalFormatting sqref="F26:F27">
    <cfRule type="expression" dxfId="554" priority="11">
      <formula>$F$25&lt;&gt;""</formula>
    </cfRule>
  </conditionalFormatting>
  <conditionalFormatting sqref="F19:K19">
    <cfRule type="expression" dxfId="553" priority="14">
      <formula>$E$11="その他(Other)"</formula>
    </cfRule>
  </conditionalFormatting>
  <conditionalFormatting sqref="G20">
    <cfRule type="expression" dxfId="552" priority="80">
      <formula>$G$12&lt;&gt;""</formula>
    </cfRule>
  </conditionalFormatting>
  <conditionalFormatting sqref="G26:G27">
    <cfRule type="expression" dxfId="551" priority="62">
      <formula>$G$25&lt;&gt;""</formula>
    </cfRule>
  </conditionalFormatting>
  <conditionalFormatting sqref="H20">
    <cfRule type="expression" dxfId="550" priority="79">
      <formula>$H$12&lt;&gt;""</formula>
    </cfRule>
  </conditionalFormatting>
  <conditionalFormatting sqref="H26:H27">
    <cfRule type="expression" dxfId="549" priority="61">
      <formula>$H$25&lt;&gt;""</formula>
    </cfRule>
  </conditionalFormatting>
  <conditionalFormatting sqref="I20">
    <cfRule type="expression" dxfId="548" priority="78">
      <formula>$I$12&lt;&gt;""</formula>
    </cfRule>
  </conditionalFormatting>
  <conditionalFormatting sqref="I26:I27">
    <cfRule type="expression" dxfId="547" priority="60">
      <formula>$I$25&lt;&gt;""</formula>
    </cfRule>
  </conditionalFormatting>
  <conditionalFormatting sqref="J20">
    <cfRule type="expression" dxfId="546" priority="77">
      <formula>$J$12&lt;&gt;""</formula>
    </cfRule>
  </conditionalFormatting>
  <conditionalFormatting sqref="J26:J27">
    <cfRule type="expression" dxfId="545" priority="59">
      <formula>$J$25&lt;&gt;""</formula>
    </cfRule>
  </conditionalFormatting>
  <conditionalFormatting sqref="K20">
    <cfRule type="expression" dxfId="544" priority="76">
      <formula>$K$12&lt;&gt;""</formula>
    </cfRule>
  </conditionalFormatting>
  <conditionalFormatting sqref="K26:K27">
    <cfRule type="expression" dxfId="543" priority="58">
      <formula>$K$25&lt;&gt;""</formula>
    </cfRule>
  </conditionalFormatting>
  <conditionalFormatting sqref="L26:L27">
    <cfRule type="expression" dxfId="542" priority="57">
      <formula>$L$25&lt;&gt;""</formula>
    </cfRule>
  </conditionalFormatting>
  <dataValidations count="4">
    <dataValidation imeMode="halfAlpha" allowBlank="1" showInputMessage="1" showErrorMessage="1" sqref="D6:D7" xr:uid="{00000000-0002-0000-0300-000000000000}"/>
    <dataValidation type="list" allowBlank="1" showInputMessage="1" showErrorMessage="1" sqref="E13:K14 D13:D15 J18 K15:K18 D16:I18 E15:J15" xr:uid="{00000000-0002-0000-0300-000001000000}">
      <formula1>INDIRECT(D12)</formula1>
    </dataValidation>
    <dataValidation allowBlank="1" showInputMessage="1" showErrorMessage="1" prompt="西暦から_x000a_ご入力ください" sqref="C4:D4" xr:uid="{C1B3AE2A-F000-48F4-AE2A-ABB9A266FEBD}"/>
    <dataValidation type="list" allowBlank="1" showInputMessage="1" showErrorMessage="1" sqref="J16:J17" xr:uid="{FA1B12D6-1E11-469F-A156-83B0C41AB487}">
      <formula1>INDIRECT(I15)</formula1>
    </dataValidation>
  </dataValidations>
  <pageMargins left="0.7" right="0.7" top="0.75" bottom="0.75" header="0.3" footer="0.3"/>
  <pageSetup paperSize="9" orientation="portrait" horizontalDpi="0" verticalDpi="0" r:id="rId1"/>
  <ignoredErrors>
    <ignoredError xmlns:x16r3="http://schemas.microsoft.com/office/spreadsheetml/2018/08/main" sqref="C29" x16r3:misleadingFormat="1"/>
  </ignoredError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300-000002000000}">
          <x14:formula1>
            <xm:f>選択データがん種!$C$2:$AH$2</xm:f>
          </x14:formula1>
          <xm:sqref>D12:K12</xm:sqref>
        </x14:dataValidation>
        <x14:dataValidation type="list" allowBlank="1" showInputMessage="1" showErrorMessage="1" xr:uid="{00000000-0002-0000-0300-000003000000}">
          <x14:formula1>
            <xm:f>選択データ!$B$113:$D$113</xm:f>
          </x14:formula1>
          <xm:sqref>D22</xm:sqref>
        </x14:dataValidation>
        <x14:dataValidation type="list" allowBlank="1" showInputMessage="1" showErrorMessage="1" xr:uid="{00000000-0002-0000-0300-000004000000}">
          <x14:formula1>
            <xm:f>選択データ!$B$115:$D$115</xm:f>
          </x14:formula1>
          <xm:sqref>D23</xm:sqref>
        </x14:dataValidation>
        <x14:dataValidation type="list" allowBlank="1" showInputMessage="1" showErrorMessage="1" xr:uid="{00000000-0002-0000-0300-000005000000}">
          <x14:formula1>
            <xm:f>選択データ!$B$111:$D$111</xm:f>
          </x14:formula1>
          <xm:sqref>D21</xm:sqref>
        </x14:dataValidation>
        <x14:dataValidation type="list" allowBlank="1" showInputMessage="1" showErrorMessage="1" xr:uid="{00000000-0002-0000-0300-000006000000}">
          <x14:formula1>
            <xm:f>選択データ!$B$99:$D$99</xm:f>
          </x14:formula1>
          <xm:sqref>D5</xm:sqref>
        </x14:dataValidation>
        <x14:dataValidation type="list" allowBlank="1" showInputMessage="1" showErrorMessage="1" prompt="★多飲の定義_x000a_常習的に１日に平均純アルコールで約60gを超え多量に飲酒する場合_x000a__x000a_（目安）_x000a_ビール：中瓶3本 500ml/本_x000a_清酒：3合 180ml/合_x000a_ウイスキー・ブランデー：ダブル3杯 60ml/杯_x000a_焼酎(35度)：1合 180ml/合_x000a_ワイン：5杯 120ml/杯" xr:uid="{00000000-0002-0000-0300-000007000000}">
          <x14:formula1>
            <xm:f>選択データ!$B$101:$D$101</xm:f>
          </x14:formula1>
          <xm:sqref>D8</xm:sqref>
        </x14:dataValidation>
        <x14:dataValidation type="list" allowBlank="1" showInputMessage="1" showErrorMessage="1" xr:uid="{00000000-0002-0000-0300-000008000000}">
          <x14:formula1>
            <xm:f>選択データ!$B$105:$D$105</xm:f>
          </x14:formula1>
          <xm:sqref>D10</xm:sqref>
        </x14:dataValidation>
        <x14:dataValidation type="list" allowBlank="1" showInputMessage="1" showErrorMessage="1" xr:uid="{00000000-0002-0000-0300-000009000000}">
          <x14:formula1>
            <xm:f>選択データ!$B$109:$D$109</xm:f>
          </x14:formula1>
          <xm:sqref>D20:K20</xm:sqref>
        </x14:dataValidation>
        <x14:dataValidation type="list" allowBlank="1" showInputMessage="1" showErrorMessage="1" xr:uid="{00000000-0002-0000-0300-00000A000000}">
          <x14:formula1>
            <xm:f>選択データ!$B$103:$G$103</xm:f>
          </x14:formula1>
          <xm:sqref>D9</xm:sqref>
        </x14:dataValidation>
        <x14:dataValidation type="list" allowBlank="1" showInputMessage="1" showErrorMessage="1" xr:uid="{00000000-0002-0000-0300-00000B000000}">
          <x14:formula1>
            <xm:f>選択データ!$B$117:$Q$117</xm:f>
          </x14:formula1>
          <xm:sqref>D25:L25</xm:sqref>
        </x14:dataValidation>
        <x14:dataValidation type="list" allowBlank="1" showInputMessage="1" showErrorMessage="1" xr:uid="{00000000-0002-0000-0300-00000C000000}">
          <x14:formula1>
            <xm:f>選択データ!$B$119:$AU$119</xm:f>
          </x14:formula1>
          <xm:sqref>D26:L26</xm:sqref>
        </x14:dataValidation>
        <x14:dataValidation type="list" allowBlank="1" showInputMessage="1" showErrorMessage="1" xr:uid="{00000000-0002-0000-0300-00000D000000}">
          <x14:formula1>
            <xm:f>選択データ!$B$121:$L$121</xm:f>
          </x14:formula1>
          <xm:sqref>D27:L27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FF99CC"/>
  </sheetPr>
  <dimension ref="B2:I18"/>
  <sheetViews>
    <sheetView showGridLines="0" showZeros="0" zoomScaleNormal="100" workbookViewId="0">
      <selection activeCell="C3" sqref="C3"/>
    </sheetView>
  </sheetViews>
  <sheetFormatPr defaultRowHeight="18"/>
  <cols>
    <col min="2" max="2" width="40.3984375" bestFit="1" customWidth="1"/>
    <col min="3" max="3" width="25.59765625" customWidth="1"/>
    <col min="4" max="4" width="9" bestFit="1" customWidth="1"/>
    <col min="5" max="5" width="11.69921875" customWidth="1"/>
  </cols>
  <sheetData>
    <row r="2" spans="2:9" ht="19.8">
      <c r="B2" s="270" t="s">
        <v>2352</v>
      </c>
      <c r="C2" s="270"/>
      <c r="D2" s="41"/>
      <c r="E2" s="41"/>
    </row>
    <row r="3" spans="2:9">
      <c r="B3" s="42" t="s">
        <v>2353</v>
      </c>
      <c r="C3" s="122"/>
      <c r="D3" s="98" t="str">
        <f>IF(C3="","要入力","")</f>
        <v>要入力</v>
      </c>
      <c r="E3" s="41" t="s">
        <v>876</v>
      </c>
    </row>
    <row r="4" spans="2:9">
      <c r="B4" s="42" t="s">
        <v>2358</v>
      </c>
      <c r="C4" s="128" t="str">
        <f>IF($C$3="FoundationOne CDx","FFPE",IF($C$3="FoundationOne Liquid CDx","末梢血",""))</f>
        <v/>
      </c>
      <c r="D4" s="98"/>
      <c r="E4" s="41" t="s">
        <v>3833</v>
      </c>
      <c r="G4" s="41"/>
    </row>
    <row r="5" spans="2:9">
      <c r="B5" s="42" t="s">
        <v>3807</v>
      </c>
      <c r="C5" s="126"/>
      <c r="D5" s="98" t="str">
        <f>IF($C$3="FoundationOne CDx","要入力","")</f>
        <v/>
      </c>
      <c r="E5" s="41" t="s">
        <v>874</v>
      </c>
      <c r="G5" s="182"/>
      <c r="H5" s="97"/>
    </row>
    <row r="6" spans="2:9">
      <c r="B6" s="42" t="s">
        <v>2354</v>
      </c>
      <c r="C6" s="127"/>
      <c r="D6" s="98" t="str">
        <f>IF($C$3="FoundationOne CDx","要入力","")</f>
        <v/>
      </c>
      <c r="E6" s="41" t="s">
        <v>876</v>
      </c>
    </row>
    <row r="7" spans="2:9">
      <c r="B7" s="42" t="s">
        <v>2355</v>
      </c>
      <c r="C7" s="127"/>
      <c r="D7" s="98" t="str">
        <f>IF($C$3="FoundationOne CDx","要入力","")</f>
        <v/>
      </c>
      <c r="E7" s="41" t="s">
        <v>876</v>
      </c>
    </row>
    <row r="8" spans="2:9">
      <c r="B8" s="42" t="s">
        <v>2356</v>
      </c>
      <c r="C8" s="127"/>
      <c r="D8" s="98" t="str">
        <f>IF($C$3="FoundationOne CDx","要入力","")</f>
        <v/>
      </c>
      <c r="E8" s="41" t="s">
        <v>876</v>
      </c>
      <c r="G8" s="41"/>
    </row>
    <row r="9" spans="2:9">
      <c r="B9" s="42" t="s">
        <v>2357</v>
      </c>
      <c r="C9" s="127"/>
      <c r="D9" s="98" t="str">
        <f>IF($C$8="その他","要入力","")</f>
        <v/>
      </c>
      <c r="E9" s="41" t="s">
        <v>874</v>
      </c>
      <c r="G9" s="41"/>
      <c r="I9" s="41"/>
    </row>
    <row r="10" spans="2:9">
      <c r="B10" s="42" t="s">
        <v>2709</v>
      </c>
      <c r="C10" s="126"/>
      <c r="D10" s="98" t="str">
        <f>IF($C$3="FoundationOne CDx","要入力","")</f>
        <v/>
      </c>
      <c r="E10" s="41" t="s">
        <v>876</v>
      </c>
      <c r="G10" s="41"/>
    </row>
    <row r="11" spans="2:9">
      <c r="B11" s="42" t="s">
        <v>2710</v>
      </c>
      <c r="C11" s="126"/>
      <c r="D11" s="98" t="str">
        <f>IF($C$3="FoundationOne CDx","要入力","")</f>
        <v/>
      </c>
      <c r="E11" s="41" t="s">
        <v>876</v>
      </c>
      <c r="G11" s="41"/>
    </row>
    <row r="12" spans="2:9">
      <c r="B12" s="42" t="s">
        <v>2802</v>
      </c>
      <c r="C12" s="129"/>
      <c r="D12" s="98" t="str">
        <f>IF($C$10="その他","要入力","")</f>
        <v/>
      </c>
      <c r="E12" s="41" t="s">
        <v>874</v>
      </c>
      <c r="G12" s="41"/>
    </row>
    <row r="13" spans="2:9">
      <c r="D13" s="99"/>
      <c r="E13" s="41"/>
    </row>
    <row r="14" spans="2:9">
      <c r="B14" s="59">
        <f>'1.担当医師情報'!C4</f>
        <v>0</v>
      </c>
      <c r="C14" s="59">
        <f>'2.患者基本情報'!C5</f>
        <v>0</v>
      </c>
      <c r="D14" s="41"/>
      <c r="F14" s="41"/>
    </row>
    <row r="15" spans="2:9">
      <c r="B15" s="96"/>
      <c r="F15" s="41"/>
      <c r="G15" s="41"/>
      <c r="H15" s="41"/>
    </row>
    <row r="16" spans="2:9">
      <c r="B16" s="96"/>
      <c r="E16" s="41"/>
      <c r="F16" s="41"/>
      <c r="G16" s="41"/>
      <c r="H16" s="41"/>
    </row>
    <row r="17" spans="6:8">
      <c r="F17" s="41"/>
      <c r="G17" s="41"/>
      <c r="H17" s="41"/>
    </row>
    <row r="18" spans="6:8">
      <c r="G18" s="41"/>
      <c r="H18" s="41"/>
    </row>
  </sheetData>
  <sheetProtection sheet="1" objects="1" scenarios="1"/>
  <mergeCells count="1">
    <mergeCell ref="B2:C2"/>
  </mergeCells>
  <phoneticPr fontId="14"/>
  <conditionalFormatting sqref="C4">
    <cfRule type="expression" dxfId="541" priority="4">
      <formula>$C$3="FoundationOne Liquid CDx"</formula>
    </cfRule>
  </conditionalFormatting>
  <conditionalFormatting sqref="C4:C8 C10:C11">
    <cfRule type="expression" dxfId="540" priority="2">
      <formula>$C$3="FoundationOne CDx"</formula>
    </cfRule>
  </conditionalFormatting>
  <conditionalFormatting sqref="C4:C12">
    <cfRule type="expression" dxfId="539" priority="12">
      <formula>$C$3="FoundationOne Liquid CDx"</formula>
    </cfRule>
  </conditionalFormatting>
  <conditionalFormatting sqref="C9">
    <cfRule type="expression" dxfId="538" priority="11">
      <formula>$C$8="その他"</formula>
    </cfRule>
    <cfRule type="expression" dxfId="537" priority="15">
      <formula>$B$8&lt;&gt;"その他"</formula>
    </cfRule>
  </conditionalFormatting>
  <conditionalFormatting sqref="C12">
    <cfRule type="expression" dxfId="536" priority="1">
      <formula>$C$10="その他"</formula>
    </cfRule>
  </conditionalFormatting>
  <dataValidations count="4">
    <dataValidation type="list" allowBlank="1" showInputMessage="1" showErrorMessage="1" sqref="C11" xr:uid="{04C3FF8F-6083-40CE-BCA0-0B670EA0DB0F}">
      <formula1>INDIRECT(C10)</formula1>
    </dataValidation>
    <dataValidation allowBlank="1" showInputMessage="1" showErrorMessage="1" prompt="西暦から_x000a_ご入力ください" sqref="C5" xr:uid="{728EBCAF-B9FE-4F44-91F1-2E3131447122}"/>
    <dataValidation allowBlank="1" showInputMessage="1" showErrorMessage="1" prompt="日本語で_x000a_ご入力ください" sqref="C9" xr:uid="{F77F438D-0108-492C-A68E-819E0B7C2A28}"/>
    <dataValidation allowBlank="1" showInputMessage="1" showErrorMessage="1" prompt="英語で_x000a_ご入力ください" sqref="C12" xr:uid="{D3AA0991-660D-41B8-AA71-830D3B762424}"/>
  </dataValidations>
  <pageMargins left="0.7" right="0.7" top="0.75" bottom="0.75" header="0.3" footer="0.3"/>
  <pageSetup paperSize="9" orientation="portrait" horizontalDpi="0" verticalDpi="0" r:id="rId1"/>
  <ignoredErrors>
    <ignoredError sqref="D9" formula="1"/>
    <ignoredError xmlns:x16r3="http://schemas.microsoft.com/office/spreadsheetml/2018/08/main" sqref="C14" x16r3:misleadingFormat="1"/>
  </ignoredError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900-000002000000}">
          <x14:formula1>
            <xm:f>選択データ!$B$89:$C$89</xm:f>
          </x14:formula1>
          <xm:sqref>C6</xm:sqref>
        </x14:dataValidation>
        <x14:dataValidation type="list" allowBlank="1" showInputMessage="1" showErrorMessage="1" xr:uid="{00000000-0002-0000-0900-000003000000}">
          <x14:formula1>
            <xm:f>選択データ!$B$91:$D$91</xm:f>
          </x14:formula1>
          <xm:sqref>C7</xm:sqref>
        </x14:dataValidation>
        <x14:dataValidation type="list" allowBlank="1" showInputMessage="1" showErrorMessage="1" xr:uid="{00000000-0002-0000-0900-000004000000}">
          <x14:formula1>
            <xm:f>選択データ!$B$85:$D$85</xm:f>
          </x14:formula1>
          <xm:sqref>C3</xm:sqref>
        </x14:dataValidation>
        <x14:dataValidation type="list" allowBlank="1" showInputMessage="1" showErrorMessage="1" xr:uid="{00000000-0002-0000-0900-000005000000}">
          <x14:formula1>
            <xm:f>選択データ!$B$93:$AW$93</xm:f>
          </x14:formula1>
          <xm:sqref>C8</xm:sqref>
        </x14:dataValidation>
        <x14:dataValidation type="list" allowBlank="1" showInputMessage="1" showErrorMessage="1" xr:uid="{00000000-0002-0000-0900-000006000000}">
          <x14:formula1>
            <xm:f>選択データ!$B$363:$K$363</xm:f>
          </x14:formula1>
          <xm:sqref>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99CC"/>
  </sheetPr>
  <dimension ref="B2:P27"/>
  <sheetViews>
    <sheetView showGridLines="0" showZeros="0" zoomScale="80" zoomScaleNormal="80" workbookViewId="0">
      <selection activeCell="C3" sqref="C3:D3"/>
    </sheetView>
  </sheetViews>
  <sheetFormatPr defaultRowHeight="18"/>
  <cols>
    <col min="2" max="2" width="26.5" customWidth="1"/>
    <col min="3" max="4" width="16.19921875" customWidth="1"/>
    <col min="5" max="5" width="20.8984375" customWidth="1"/>
    <col min="6" max="6" width="15" customWidth="1"/>
    <col min="8" max="8" width="23.3984375" customWidth="1"/>
    <col min="9" max="9" width="14.3984375" customWidth="1"/>
    <col min="11" max="11" width="21.59765625" customWidth="1"/>
    <col min="12" max="12" width="14.3984375" customWidth="1"/>
    <col min="14" max="14" width="21.59765625" customWidth="1"/>
    <col min="15" max="15" width="14.3984375" customWidth="1"/>
  </cols>
  <sheetData>
    <row r="2" spans="2:16" ht="19.8">
      <c r="B2" s="263" t="s">
        <v>2394</v>
      </c>
      <c r="C2" s="264"/>
      <c r="D2" s="265"/>
      <c r="E2" s="98"/>
      <c r="F2" s="41"/>
      <c r="G2" s="41"/>
      <c r="H2" s="41"/>
      <c r="I2" s="41"/>
      <c r="J2" s="41"/>
      <c r="K2" s="41"/>
      <c r="L2" s="41"/>
      <c r="M2" s="41"/>
      <c r="N2" s="41"/>
      <c r="O2" s="41"/>
      <c r="P2" s="41"/>
    </row>
    <row r="3" spans="2:16">
      <c r="B3" s="42" t="s">
        <v>2395</v>
      </c>
      <c r="C3" s="271"/>
      <c r="D3" s="272"/>
      <c r="E3" s="222" t="s">
        <v>3801</v>
      </c>
      <c r="F3" s="41"/>
      <c r="G3" s="41"/>
      <c r="H3" s="41"/>
      <c r="I3" s="41"/>
      <c r="J3" s="41"/>
      <c r="K3" s="41"/>
      <c r="L3" s="41"/>
      <c r="M3" s="41"/>
      <c r="N3" s="41"/>
      <c r="O3" s="41"/>
      <c r="P3" s="41"/>
    </row>
    <row r="4" spans="2:16">
      <c r="B4" s="259" t="s">
        <v>3798</v>
      </c>
      <c r="C4" s="214"/>
      <c r="D4" s="212"/>
      <c r="E4" s="222" t="s">
        <v>3801</v>
      </c>
      <c r="F4" s="96"/>
      <c r="G4" s="41"/>
      <c r="H4" s="210"/>
      <c r="I4" s="41"/>
      <c r="J4" s="41"/>
      <c r="K4" s="41"/>
      <c r="L4" s="41"/>
      <c r="M4" s="41"/>
      <c r="N4" s="41"/>
      <c r="O4" s="41"/>
      <c r="P4" s="41"/>
    </row>
    <row r="5" spans="2:16">
      <c r="B5" s="273"/>
      <c r="C5" s="209"/>
      <c r="D5" s="215"/>
      <c r="E5" s="98" t="s">
        <v>3816</v>
      </c>
      <c r="F5" s="41"/>
      <c r="G5" s="41"/>
      <c r="H5" s="210"/>
      <c r="I5" s="41"/>
      <c r="J5" s="41"/>
      <c r="K5" s="41"/>
      <c r="L5" s="41"/>
      <c r="M5" s="41"/>
      <c r="N5" s="41"/>
      <c r="O5" s="41"/>
      <c r="P5" s="41"/>
    </row>
    <row r="6" spans="2:16">
      <c r="B6" s="273"/>
      <c r="C6" s="216"/>
      <c r="D6" s="217"/>
      <c r="E6" s="41"/>
      <c r="F6" s="41"/>
      <c r="G6" s="41"/>
      <c r="H6" s="41"/>
      <c r="I6" s="41"/>
      <c r="J6" s="41"/>
      <c r="K6" s="41"/>
      <c r="L6" s="41"/>
      <c r="M6" s="41"/>
      <c r="N6" s="41"/>
      <c r="O6" s="41"/>
      <c r="P6" s="41"/>
    </row>
    <row r="7" spans="2:16">
      <c r="B7" s="273"/>
      <c r="C7" s="216"/>
      <c r="D7" s="211"/>
      <c r="E7" s="223"/>
      <c r="F7" t="s">
        <v>3820</v>
      </c>
      <c r="G7" s="98" t="s">
        <v>3815</v>
      </c>
      <c r="H7" s="41"/>
      <c r="I7" s="41"/>
      <c r="J7" s="41"/>
      <c r="K7" s="41"/>
      <c r="L7" s="41"/>
      <c r="M7" s="41"/>
      <c r="N7" s="41"/>
      <c r="O7" s="41"/>
      <c r="P7" s="41"/>
    </row>
    <row r="8" spans="2:16">
      <c r="B8" s="260"/>
      <c r="C8" s="213"/>
      <c r="D8" s="218"/>
      <c r="E8" s="223"/>
      <c r="F8" t="s">
        <v>3820</v>
      </c>
      <c r="G8" s="41"/>
      <c r="H8" s="41"/>
      <c r="I8" s="41"/>
      <c r="J8" s="41"/>
      <c r="K8" s="41"/>
      <c r="L8" s="41"/>
      <c r="M8" s="41"/>
      <c r="N8" s="41"/>
      <c r="O8" s="41"/>
      <c r="P8" s="41"/>
    </row>
    <row r="9" spans="2:16" ht="18.600000000000001" thickBot="1">
      <c r="B9" s="41"/>
      <c r="C9" s="41"/>
      <c r="D9" s="41"/>
      <c r="E9" s="41"/>
      <c r="F9" s="41"/>
      <c r="G9" s="41"/>
      <c r="H9" s="41"/>
      <c r="I9" s="41"/>
      <c r="J9" s="41"/>
      <c r="K9" s="41"/>
      <c r="L9" s="41"/>
      <c r="M9" s="41"/>
      <c r="N9" s="41"/>
      <c r="O9" s="41"/>
      <c r="P9" s="41"/>
    </row>
    <row r="10" spans="2:16" ht="19.2" thickTop="1" thickBot="1">
      <c r="B10" s="41" t="s">
        <v>2397</v>
      </c>
      <c r="C10" s="72">
        <f>'2.患者基本情報'!C11</f>
        <v>0</v>
      </c>
      <c r="D10" s="41"/>
      <c r="E10" s="41"/>
      <c r="F10" s="41"/>
      <c r="G10" s="41"/>
      <c r="H10" s="41"/>
      <c r="I10" s="41"/>
      <c r="J10" s="41"/>
      <c r="K10" s="41"/>
      <c r="L10" s="41"/>
      <c r="M10" s="41"/>
      <c r="N10" s="41"/>
      <c r="O10" s="41"/>
      <c r="P10" s="41"/>
    </row>
    <row r="11" spans="2:16" ht="18.600000000000001" thickTop="1">
      <c r="B11" s="41"/>
      <c r="C11" s="41"/>
      <c r="D11" s="41"/>
      <c r="E11" s="41"/>
      <c r="F11" s="41"/>
      <c r="G11" s="41"/>
      <c r="H11" s="41"/>
      <c r="I11" s="41"/>
      <c r="J11" s="41"/>
      <c r="K11" s="41"/>
      <c r="L11" s="41"/>
      <c r="M11" s="41"/>
      <c r="N11" s="41"/>
      <c r="O11" s="41"/>
      <c r="P11" s="41"/>
    </row>
    <row r="12" spans="2:16">
      <c r="B12" s="73" t="s">
        <v>2398</v>
      </c>
      <c r="C12" s="274" t="str">
        <f>IF(C10=B13,"要入力","入力不要")</f>
        <v>入力不要</v>
      </c>
      <c r="D12" s="41"/>
      <c r="E12" s="73" t="s">
        <v>2399</v>
      </c>
      <c r="F12" s="274" t="str">
        <f>IF($C$10=E13,"要入力","入力不要")</f>
        <v>入力不要</v>
      </c>
      <c r="G12" s="41"/>
      <c r="H12" s="73" t="s">
        <v>2400</v>
      </c>
      <c r="I12" s="274" t="str">
        <f>IF(OR($C$10=H13,$C$10=H14),"要入力","入力不要")</f>
        <v>入力不要</v>
      </c>
      <c r="J12" s="41"/>
      <c r="K12" s="73" t="s">
        <v>2401</v>
      </c>
      <c r="L12" s="277" t="str">
        <f>IF($C$10=K13,"要入力","入力不要")</f>
        <v>入力不要</v>
      </c>
      <c r="M12" s="41"/>
      <c r="N12" s="73" t="s">
        <v>2402</v>
      </c>
      <c r="O12" s="274" t="str">
        <f>IF($C$10=N13,"要入力","入力不要")</f>
        <v>入力不要</v>
      </c>
      <c r="P12" s="41"/>
    </row>
    <row r="13" spans="2:16">
      <c r="B13" s="275" t="s">
        <v>2788</v>
      </c>
      <c r="C13" s="274"/>
      <c r="D13" s="41"/>
      <c r="E13" s="275" t="s">
        <v>2792</v>
      </c>
      <c r="F13" s="274"/>
      <c r="G13" s="41"/>
      <c r="H13" s="74" t="s">
        <v>3781</v>
      </c>
      <c r="I13" s="274"/>
      <c r="J13" s="41"/>
      <c r="K13" s="275" t="s">
        <v>2793</v>
      </c>
      <c r="L13" s="278"/>
      <c r="M13" s="41"/>
      <c r="N13" s="276" t="s">
        <v>2794</v>
      </c>
      <c r="O13" s="274"/>
      <c r="P13" s="41"/>
    </row>
    <row r="14" spans="2:16">
      <c r="B14" s="275"/>
      <c r="C14" s="274"/>
      <c r="D14" s="41"/>
      <c r="E14" s="275"/>
      <c r="F14" s="274"/>
      <c r="G14" s="41"/>
      <c r="H14" s="75" t="s">
        <v>2789</v>
      </c>
      <c r="I14" s="274"/>
      <c r="J14" s="41"/>
      <c r="K14" s="275"/>
      <c r="L14" s="279"/>
      <c r="M14" s="41"/>
      <c r="N14" s="276"/>
      <c r="O14" s="274"/>
      <c r="P14" s="41"/>
    </row>
    <row r="15" spans="2:16">
      <c r="B15" s="42" t="s">
        <v>2403</v>
      </c>
      <c r="C15" s="58"/>
      <c r="E15" s="42" t="s">
        <v>2404</v>
      </c>
      <c r="F15" s="76"/>
      <c r="G15" s="41"/>
      <c r="H15" s="42" t="s">
        <v>2405</v>
      </c>
      <c r="I15" s="76"/>
      <c r="J15" s="41"/>
      <c r="K15" s="42" t="s">
        <v>2406</v>
      </c>
      <c r="L15" s="60"/>
      <c r="M15" s="41"/>
      <c r="N15" s="42" t="s">
        <v>1378</v>
      </c>
      <c r="O15" s="76"/>
      <c r="P15" s="41"/>
    </row>
    <row r="16" spans="2:16">
      <c r="B16" s="42" t="s">
        <v>2407</v>
      </c>
      <c r="C16" s="58"/>
      <c r="D16" s="41"/>
      <c r="E16" s="42" t="s">
        <v>2408</v>
      </c>
      <c r="F16" s="76"/>
      <c r="G16" s="41"/>
      <c r="H16" s="42" t="s">
        <v>2409</v>
      </c>
      <c r="I16" s="71"/>
      <c r="J16" s="41"/>
      <c r="K16" s="42" t="s">
        <v>2410</v>
      </c>
      <c r="L16" s="60"/>
      <c r="M16" s="41"/>
      <c r="N16" s="41"/>
      <c r="O16" s="41"/>
      <c r="P16" s="41"/>
    </row>
    <row r="17" spans="2:16" ht="18.600000000000001" thickBot="1">
      <c r="B17" s="42" t="s">
        <v>2411</v>
      </c>
      <c r="C17" s="58"/>
      <c r="D17" s="41"/>
      <c r="E17" s="42" t="s">
        <v>2412</v>
      </c>
      <c r="F17" s="76"/>
      <c r="G17" s="41"/>
      <c r="H17" s="104" t="s">
        <v>2413</v>
      </c>
      <c r="I17" s="110"/>
      <c r="J17" s="41"/>
      <c r="K17" s="42" t="s">
        <v>2414</v>
      </c>
      <c r="L17" s="60"/>
      <c r="M17" s="41" t="s">
        <v>3793</v>
      </c>
      <c r="N17" s="41"/>
      <c r="O17" s="41"/>
      <c r="P17" s="41"/>
    </row>
    <row r="18" spans="2:16" ht="18.600000000000001" thickBot="1">
      <c r="B18" s="104" t="s">
        <v>2415</v>
      </c>
      <c r="C18" s="106"/>
      <c r="D18" s="41"/>
      <c r="E18" s="42" t="s">
        <v>2416</v>
      </c>
      <c r="F18" s="76"/>
      <c r="G18" s="41"/>
      <c r="H18" s="103" t="s">
        <v>2417</v>
      </c>
      <c r="I18" s="70"/>
      <c r="J18" s="41"/>
      <c r="K18" s="42" t="s">
        <v>2418</v>
      </c>
      <c r="L18" s="60"/>
      <c r="M18" s="41"/>
      <c r="N18" s="41"/>
      <c r="O18" s="41"/>
      <c r="P18" s="41"/>
    </row>
    <row r="19" spans="2:16">
      <c r="B19" s="103" t="s">
        <v>1370</v>
      </c>
      <c r="C19" s="105"/>
      <c r="D19" s="41"/>
      <c r="E19" s="42" t="s">
        <v>2419</v>
      </c>
      <c r="F19" s="76"/>
      <c r="G19" s="41"/>
      <c r="H19" s="42" t="s">
        <v>2420</v>
      </c>
      <c r="I19" s="71"/>
      <c r="J19" s="41"/>
      <c r="K19" s="42" t="s">
        <v>2421</v>
      </c>
      <c r="L19" s="60"/>
      <c r="M19" s="41" t="s">
        <v>3793</v>
      </c>
      <c r="N19" s="41"/>
      <c r="O19" s="41"/>
      <c r="P19" s="41"/>
    </row>
    <row r="20" spans="2:16" ht="18.600000000000001" thickBot="1">
      <c r="B20" s="104" t="s">
        <v>1371</v>
      </c>
      <c r="C20" s="106"/>
      <c r="D20" s="41"/>
      <c r="E20" s="42" t="s">
        <v>2422</v>
      </c>
      <c r="F20" s="76"/>
      <c r="G20" s="41"/>
      <c r="H20" s="104" t="s">
        <v>2423</v>
      </c>
      <c r="I20" s="110"/>
      <c r="J20" s="41"/>
      <c r="K20" s="41"/>
      <c r="L20" s="41"/>
      <c r="M20" s="41"/>
      <c r="N20" s="41"/>
      <c r="O20" s="41"/>
      <c r="P20" s="41"/>
    </row>
    <row r="21" spans="2:16" ht="18.600000000000001" thickBot="1">
      <c r="B21" s="107" t="s">
        <v>1377</v>
      </c>
      <c r="C21" s="109"/>
      <c r="D21" s="41"/>
      <c r="E21" s="41"/>
      <c r="F21" s="41"/>
      <c r="G21" s="41"/>
      <c r="H21" s="103" t="s">
        <v>2424</v>
      </c>
      <c r="I21" s="70"/>
      <c r="J21" s="41"/>
      <c r="K21" s="41"/>
      <c r="L21" s="41"/>
      <c r="M21" s="41"/>
      <c r="N21" s="41"/>
      <c r="O21" s="41"/>
      <c r="P21" s="41"/>
    </row>
    <row r="22" spans="2:16" ht="18.600000000000001" thickBot="1">
      <c r="B22" s="107" t="s">
        <v>1378</v>
      </c>
      <c r="C22" s="108"/>
      <c r="D22" s="41"/>
      <c r="E22" s="41"/>
      <c r="F22" s="41"/>
      <c r="H22" s="42" t="s">
        <v>2425</v>
      </c>
      <c r="I22" s="76"/>
      <c r="J22" s="41"/>
      <c r="K22" s="41"/>
      <c r="L22" s="41"/>
      <c r="M22" s="41"/>
      <c r="N22" s="41"/>
      <c r="O22" s="41"/>
      <c r="P22" s="41"/>
    </row>
    <row r="23" spans="2:16">
      <c r="B23" s="103" t="s">
        <v>2426</v>
      </c>
      <c r="C23" s="105"/>
      <c r="D23" s="41"/>
      <c r="E23" s="41"/>
      <c r="F23" s="41"/>
      <c r="G23" s="41"/>
      <c r="H23" s="42" t="s">
        <v>1378</v>
      </c>
      <c r="I23" s="76"/>
      <c r="J23" s="41"/>
      <c r="K23" s="41"/>
      <c r="L23" s="41"/>
      <c r="M23" s="41"/>
      <c r="N23" s="41"/>
      <c r="O23" s="41"/>
      <c r="P23" s="41"/>
    </row>
    <row r="24" spans="2:16">
      <c r="B24" s="42" t="s">
        <v>2427</v>
      </c>
      <c r="C24" s="58"/>
      <c r="D24" s="41"/>
      <c r="E24" s="41"/>
      <c r="F24" s="41"/>
      <c r="G24" s="41"/>
      <c r="H24" s="41"/>
      <c r="I24" s="41"/>
      <c r="J24" s="41"/>
      <c r="K24" s="41"/>
      <c r="L24" s="41"/>
      <c r="M24" s="41"/>
      <c r="N24" s="41"/>
      <c r="O24" s="41"/>
      <c r="P24" s="41"/>
    </row>
    <row r="25" spans="2:16" ht="18.600000000000001" thickBot="1">
      <c r="B25" s="104" t="s">
        <v>2428</v>
      </c>
      <c r="C25" s="106"/>
      <c r="D25" s="41" t="s">
        <v>3793</v>
      </c>
      <c r="E25" s="41"/>
      <c r="F25" s="41"/>
      <c r="G25" s="41"/>
      <c r="H25" s="41"/>
      <c r="I25" s="41"/>
      <c r="J25" s="41"/>
      <c r="K25" s="41"/>
      <c r="L25" s="41"/>
      <c r="M25" s="41"/>
      <c r="N25" s="41"/>
      <c r="O25" s="41"/>
      <c r="P25" s="41"/>
    </row>
    <row r="26" spans="2:16">
      <c r="B26" s="103" t="s">
        <v>1383</v>
      </c>
      <c r="C26" s="105"/>
      <c r="D26" s="41"/>
      <c r="E26" s="59">
        <f>'1.担当医師情報'!$B$10</f>
        <v>0</v>
      </c>
      <c r="F26" s="59">
        <f>'2.患者基本情報'!$C$5</f>
        <v>0</v>
      </c>
      <c r="G26" s="41"/>
      <c r="H26" s="41"/>
      <c r="I26" s="41"/>
      <c r="J26" s="41"/>
      <c r="K26" s="41"/>
      <c r="L26" s="41"/>
      <c r="M26" s="41"/>
      <c r="N26" s="41"/>
      <c r="O26" s="41"/>
      <c r="P26" s="41"/>
    </row>
    <row r="27" spans="2:16">
      <c r="B27" s="41"/>
      <c r="C27" s="41"/>
      <c r="D27" s="41"/>
      <c r="E27" s="41"/>
      <c r="F27" s="41"/>
      <c r="G27" s="41"/>
      <c r="H27" s="41"/>
      <c r="I27" s="41"/>
      <c r="J27" s="41"/>
      <c r="K27" s="41"/>
      <c r="L27" s="41"/>
      <c r="M27" s="41"/>
      <c r="P27" s="41"/>
    </row>
  </sheetData>
  <sheetProtection sheet="1" objects="1" scenarios="1"/>
  <mergeCells count="12">
    <mergeCell ref="B2:D2"/>
    <mergeCell ref="C3:D3"/>
    <mergeCell ref="B4:B8"/>
    <mergeCell ref="O12:O14"/>
    <mergeCell ref="B13:B14"/>
    <mergeCell ref="E13:E14"/>
    <mergeCell ref="K13:K14"/>
    <mergeCell ref="N13:N14"/>
    <mergeCell ref="C12:C14"/>
    <mergeCell ref="F12:F14"/>
    <mergeCell ref="I12:I14"/>
    <mergeCell ref="L12:L14"/>
  </mergeCells>
  <phoneticPr fontId="14"/>
  <conditionalFormatting sqref="C4">
    <cfRule type="expression" dxfId="535" priority="1">
      <formula>$C$3="あり"</formula>
    </cfRule>
  </conditionalFormatting>
  <conditionalFormatting sqref="C5:C8">
    <cfRule type="expression" dxfId="534" priority="3">
      <formula>C4&lt;&gt;""</formula>
    </cfRule>
  </conditionalFormatting>
  <conditionalFormatting sqref="C12">
    <cfRule type="expression" dxfId="533" priority="27">
      <formula>$C$11="入力不要"</formula>
    </cfRule>
    <cfRule type="expression" dxfId="532" priority="68">
      <formula>$C$12="要入力"</formula>
    </cfRule>
  </conditionalFormatting>
  <conditionalFormatting sqref="C15 C19 C21:C23 C26">
    <cfRule type="expression" dxfId="531" priority="63">
      <formula>$C$12="要入力"</formula>
    </cfRule>
  </conditionalFormatting>
  <conditionalFormatting sqref="C16:C18">
    <cfRule type="expression" dxfId="530" priority="20">
      <formula>$C$15="陽性"</formula>
    </cfRule>
  </conditionalFormatting>
  <conditionalFormatting sqref="C17">
    <cfRule type="expression" dxfId="529" priority="18">
      <formula>OR($C$15="陰性",C15="陽性",C15="判定不能")</formula>
    </cfRule>
  </conditionalFormatting>
  <conditionalFormatting sqref="C20">
    <cfRule type="expression" dxfId="528" priority="15">
      <formula>OR($C$19="陰性",C19="陽性",C19="判定不能")</formula>
    </cfRule>
  </conditionalFormatting>
  <conditionalFormatting sqref="C24">
    <cfRule type="expression" dxfId="527" priority="13">
      <formula>OR($C$23="陰性",C23="陽性",C23="判定不能")</formula>
    </cfRule>
  </conditionalFormatting>
  <conditionalFormatting sqref="C25">
    <cfRule type="expression" dxfId="526" priority="11">
      <formula>$C$23="陽性"</formula>
    </cfRule>
  </conditionalFormatting>
  <conditionalFormatting sqref="C4:D8">
    <cfRule type="expression" dxfId="525" priority="29">
      <formula>OR($C$3="なし",$C$3="不明")</formula>
    </cfRule>
  </conditionalFormatting>
  <conditionalFormatting sqref="D4">
    <cfRule type="expression" dxfId="524" priority="8">
      <formula>$C$8&lt;&gt;""</formula>
    </cfRule>
  </conditionalFormatting>
  <conditionalFormatting sqref="D5">
    <cfRule type="expression" dxfId="523" priority="7">
      <formula>$D$4&lt;&gt;""</formula>
    </cfRule>
  </conditionalFormatting>
  <conditionalFormatting sqref="D6">
    <cfRule type="expression" dxfId="522" priority="6">
      <formula>$D$5&lt;&gt;""</formula>
    </cfRule>
  </conditionalFormatting>
  <conditionalFormatting sqref="D7">
    <cfRule type="expression" dxfId="521" priority="5">
      <formula>$D$6&lt;&gt;""</formula>
    </cfRule>
  </conditionalFormatting>
  <conditionalFormatting sqref="D8">
    <cfRule type="expression" dxfId="520" priority="4">
      <formula>$D$7&lt;&gt;""</formula>
    </cfRule>
  </conditionalFormatting>
  <conditionalFormatting sqref="E7:E8">
    <cfRule type="expression" dxfId="519" priority="2">
      <formula>$C$4="その他"</formula>
    </cfRule>
    <cfRule type="expression" dxfId="518" priority="28">
      <formula>$E$7:$E$8=""</formula>
    </cfRule>
  </conditionalFormatting>
  <conditionalFormatting sqref="F12">
    <cfRule type="expression" dxfId="517" priority="26">
      <formula>$E$11="入力不要"</formula>
    </cfRule>
    <cfRule type="expression" dxfId="516" priority="67">
      <formula>$F$12="要入力"</formula>
    </cfRule>
  </conditionalFormatting>
  <conditionalFormatting sqref="F15:F20">
    <cfRule type="expression" dxfId="515" priority="53">
      <formula>$F$12="入力不要"</formula>
    </cfRule>
  </conditionalFormatting>
  <conditionalFormatting sqref="I12">
    <cfRule type="expression" dxfId="514" priority="66">
      <formula>$I$12="要入力"</formula>
    </cfRule>
  </conditionalFormatting>
  <conditionalFormatting sqref="I15">
    <cfRule type="expression" dxfId="513" priority="41">
      <formula>$H$11="入力不要"</formula>
    </cfRule>
  </conditionalFormatting>
  <conditionalFormatting sqref="I15:I23">
    <cfRule type="expression" dxfId="512" priority="25">
      <formula>$I$12="入力不要"</formula>
    </cfRule>
  </conditionalFormatting>
  <conditionalFormatting sqref="I16">
    <cfRule type="expression" dxfId="511" priority="57">
      <formula>$I$15="陽性"</formula>
    </cfRule>
  </conditionalFormatting>
  <conditionalFormatting sqref="I17">
    <cfRule type="expression" dxfId="510" priority="10">
      <formula>OR($I$15="陰性",$I$15="陽性",$I$15="判定不能")</formula>
    </cfRule>
    <cfRule type="expression" dxfId="509" priority="56">
      <formula>OR($H$14="陽性",$H$14="陰性",$H$14="判定不能")</formula>
    </cfRule>
  </conditionalFormatting>
  <conditionalFormatting sqref="I19">
    <cfRule type="expression" dxfId="508" priority="55">
      <formula>$I$18="陽性"</formula>
    </cfRule>
  </conditionalFormatting>
  <conditionalFormatting sqref="I20">
    <cfRule type="expression" dxfId="507" priority="9">
      <formula>OR($I$18="陰性",$I$18="陽性",$I$18="判定不能")</formula>
    </cfRule>
    <cfRule type="expression" dxfId="506" priority="54">
      <formula>OR($H$17="陽性",$H$17="陰性",$H$17="判定不能")</formula>
    </cfRule>
  </conditionalFormatting>
  <conditionalFormatting sqref="I21:I23">
    <cfRule type="expression" dxfId="505" priority="38">
      <formula>$H$11="入力不要"</formula>
    </cfRule>
  </conditionalFormatting>
  <conditionalFormatting sqref="L12">
    <cfRule type="expression" dxfId="504" priority="65">
      <formula>$L$12="要入力"</formula>
    </cfRule>
  </conditionalFormatting>
  <conditionalFormatting sqref="L15:L19">
    <cfRule type="expression" dxfId="503" priority="31">
      <formula>$K$11="入力不要"</formula>
    </cfRule>
    <cfRule type="expression" dxfId="502" priority="36">
      <formula>$L$12="入力不要"</formula>
    </cfRule>
  </conditionalFormatting>
  <conditionalFormatting sqref="O12">
    <cfRule type="expression" dxfId="501" priority="64">
      <formula>$O$12="要入力"</formula>
    </cfRule>
  </conditionalFormatting>
  <conditionalFormatting sqref="O15">
    <cfRule type="expression" dxfId="500" priority="24">
      <formula>$O$12="入力不要"</formula>
    </cfRule>
    <cfRule type="expression" dxfId="499" priority="30">
      <formula>$N$11="入力不要"</formula>
    </cfRule>
  </conditionalFormatting>
  <pageMargins left="0.7" right="0.7" top="0.75" bottom="0.75" header="0.3" footer="0.3"/>
  <pageSetup paperSize="9" scale="60" orientation="portrait" horizontalDpi="0" verticalDpi="0" r:id="rId1"/>
  <colBreaks count="1" manualBreakCount="1">
    <brk id="8" max="25" man="1"/>
  </colBreaks>
  <ignoredErrors>
    <ignoredError xmlns:x16r3="http://schemas.microsoft.com/office/spreadsheetml/2018/08/main" sqref="F26" x16r3:misleadingFormat="1"/>
  </ignoredErrors>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400-000000000000}">
          <x14:formula1>
            <xm:f>選択データ!$B$123:$D$123</xm:f>
          </x14:formula1>
          <xm:sqref>C3:D3</xm:sqref>
        </x14:dataValidation>
        <x14:dataValidation type="list" allowBlank="1" showInputMessage="1" showErrorMessage="1" xr:uid="{00000000-0002-0000-0400-000001000000}">
          <x14:formula1>
            <xm:f>選択データ!$B$185:$E$185</xm:f>
          </x14:formula1>
          <xm:sqref>O15</xm:sqref>
        </x14:dataValidation>
        <x14:dataValidation type="list" allowBlank="1" showInputMessage="1" showErrorMessage="1" xr:uid="{00000000-0002-0000-0400-000002000000}">
          <x14:formula1>
            <xm:f>選択データ!$B$183:$E$183</xm:f>
          </x14:formula1>
          <xm:sqref>L18</xm:sqref>
        </x14:dataValidation>
        <x14:dataValidation type="list" allowBlank="1" showInputMessage="1" showErrorMessage="1" xr:uid="{00000000-0002-0000-0400-000003000000}">
          <x14:formula1>
            <xm:f>選択データ!$B$181:$E$181</xm:f>
          </x14:formula1>
          <xm:sqref>L16</xm:sqref>
        </x14:dataValidation>
        <x14:dataValidation type="list" allowBlank="1" showInputMessage="1" showErrorMessage="1" xr:uid="{00000000-0002-0000-0400-000004000000}">
          <x14:formula1>
            <xm:f>選択データ!$B$179:$E$179</xm:f>
          </x14:formula1>
          <xm:sqref>L15</xm:sqref>
        </x14:dataValidation>
        <x14:dataValidation type="list" allowBlank="1" showInputMessage="1" showErrorMessage="1" xr:uid="{00000000-0002-0000-0400-000005000000}">
          <x14:formula1>
            <xm:f>選択データ!$B$177:$E$177</xm:f>
          </x14:formula1>
          <xm:sqref>I23</xm:sqref>
        </x14:dataValidation>
        <x14:dataValidation type="list" allowBlank="1" showInputMessage="1" showErrorMessage="1" xr:uid="{00000000-0002-0000-0400-000006000000}">
          <x14:formula1>
            <xm:f>選択データ!$B$171:$D$171</xm:f>
          </x14:formula1>
          <xm:sqref>I20</xm:sqref>
        </x14:dataValidation>
        <x14:dataValidation type="list" allowBlank="1" showInputMessage="1" showErrorMessage="1" xr:uid="{00000000-0002-0000-0400-000007000000}">
          <x14:formula1>
            <xm:f>選択データ!$B$167:$E$167</xm:f>
          </x14:formula1>
          <xm:sqref>I18</xm:sqref>
        </x14:dataValidation>
        <x14:dataValidation type="list" allowBlank="1" showInputMessage="1" showErrorMessage="1" xr:uid="{00000000-0002-0000-0400-000008000000}">
          <x14:formula1>
            <xm:f>選択データ!$B$165:$D$165</xm:f>
          </x14:formula1>
          <xm:sqref>I17</xm:sqref>
        </x14:dataValidation>
        <x14:dataValidation type="list" allowBlank="1" showInputMessage="1" showErrorMessage="1" xr:uid="{00000000-0002-0000-0400-000009000000}">
          <x14:formula1>
            <xm:f>選択データ!$B$161:$E$161</xm:f>
          </x14:formula1>
          <xm:sqref>I15</xm:sqref>
        </x14:dataValidation>
        <x14:dataValidation type="list" allowBlank="1" showInputMessage="1" showErrorMessage="1" xr:uid="{00000000-0002-0000-0400-00000A000000}">
          <x14:formula1>
            <xm:f>選択データ!$B$159:$E$159</xm:f>
          </x14:formula1>
          <xm:sqref>F20</xm:sqref>
        </x14:dataValidation>
        <x14:dataValidation type="list" allowBlank="1" showInputMessage="1" showErrorMessage="1" xr:uid="{00000000-0002-0000-0400-00000B000000}">
          <x14:formula1>
            <xm:f>選択データ!$B$157:$E$157</xm:f>
          </x14:formula1>
          <xm:sqref>F19</xm:sqref>
        </x14:dataValidation>
        <x14:dataValidation type="list" allowBlank="1" showInputMessage="1" showErrorMessage="1" xr:uid="{00000000-0002-0000-0400-00000C000000}">
          <x14:formula1>
            <xm:f>選択データ!$B$155:$E$155</xm:f>
          </x14:formula1>
          <xm:sqref>F18</xm:sqref>
        </x14:dataValidation>
        <x14:dataValidation type="list" allowBlank="1" showInputMessage="1" showErrorMessage="1" xr:uid="{00000000-0002-0000-0400-00000D000000}">
          <x14:formula1>
            <xm:f>選択データ!$B$175:$E$175</xm:f>
          </x14:formula1>
          <xm:sqref>I22</xm:sqref>
        </x14:dataValidation>
        <x14:dataValidation type="list" allowBlank="1" showInputMessage="1" showErrorMessage="1" xr:uid="{00000000-0002-0000-0400-00000E000000}">
          <x14:formula1>
            <xm:f>選択データ!$B$127:$E$127</xm:f>
          </x14:formula1>
          <xm:sqref>C15 C23</xm:sqref>
        </x14:dataValidation>
        <x14:dataValidation type="list" allowBlank="1" showInputMessage="1" showErrorMessage="1" xr:uid="{00000000-0002-0000-0400-00000F000000}">
          <x14:formula1>
            <xm:f>選択データ!$B$131:$E$131</xm:f>
          </x14:formula1>
          <xm:sqref>C17</xm:sqref>
        </x14:dataValidation>
        <x14:dataValidation type="list" allowBlank="1" showInputMessage="1" showErrorMessage="1" xr:uid="{00000000-0002-0000-0400-000010000000}">
          <x14:formula1>
            <xm:f>選択データ!$B$133:$E$133</xm:f>
          </x14:formula1>
          <xm:sqref>C18</xm:sqref>
        </x14:dataValidation>
        <x14:dataValidation type="list" allowBlank="1" showInputMessage="1" showErrorMessage="1" xr:uid="{00000000-0002-0000-0400-000011000000}">
          <x14:formula1>
            <xm:f>選択データ!$B$135:$E$135</xm:f>
          </x14:formula1>
          <xm:sqref>C19</xm:sqref>
        </x14:dataValidation>
        <x14:dataValidation type="list" allowBlank="1" showInputMessage="1" showErrorMessage="1" xr:uid="{00000000-0002-0000-0400-000012000000}">
          <x14:formula1>
            <xm:f>選択データ!$B$139:$E$139</xm:f>
          </x14:formula1>
          <xm:sqref>C21</xm:sqref>
        </x14:dataValidation>
        <x14:dataValidation type="list" allowBlank="1" showInputMessage="1" showErrorMessage="1" xr:uid="{00000000-0002-0000-0400-000013000000}">
          <x14:formula1>
            <xm:f>選択データ!$B$141:$E$141</xm:f>
          </x14:formula1>
          <xm:sqref>C22</xm:sqref>
        </x14:dataValidation>
        <x14:dataValidation type="list" allowBlank="1" showInputMessage="1" showErrorMessage="1" xr:uid="{00000000-0002-0000-0400-000014000000}">
          <x14:formula1>
            <xm:f>選択データ!$B$145:$E$145</xm:f>
          </x14:formula1>
          <xm:sqref>C24</xm:sqref>
        </x14:dataValidation>
        <x14:dataValidation type="list" allowBlank="1" showInputMessage="1" showErrorMessage="1" xr:uid="{00000000-0002-0000-0400-000015000000}">
          <x14:formula1>
            <xm:f>選択データ!$B$147:$D$147</xm:f>
          </x14:formula1>
          <xm:sqref>C26</xm:sqref>
        </x14:dataValidation>
        <x14:dataValidation type="list" allowBlank="1" showInputMessage="1" showErrorMessage="1" xr:uid="{00000000-0002-0000-0400-000016000000}">
          <x14:formula1>
            <xm:f>選択データ!$B$153:$E$153</xm:f>
          </x14:formula1>
          <xm:sqref>F17</xm:sqref>
        </x14:dataValidation>
        <x14:dataValidation type="list" allowBlank="1" showInputMessage="1" showErrorMessage="1" xr:uid="{00000000-0002-0000-0400-000017000000}">
          <x14:formula1>
            <xm:f>選択データ!$B$151:$F$151</xm:f>
          </x14:formula1>
          <xm:sqref>F16</xm:sqref>
        </x14:dataValidation>
        <x14:dataValidation type="list" allowBlank="1" showInputMessage="1" showErrorMessage="1" xr:uid="{00000000-0002-0000-0400-000018000000}">
          <x14:formula1>
            <xm:f>選択データ!$B$173:$G$173</xm:f>
          </x14:formula1>
          <xm:sqref>I21</xm:sqref>
        </x14:dataValidation>
        <x14:dataValidation type="list" allowBlank="1" showInputMessage="1" showErrorMessage="1" xr:uid="{00000000-0002-0000-0400-000019000000}">
          <x14:formula1>
            <xm:f>選択データ!$B$149:$G$149</xm:f>
          </x14:formula1>
          <xm:sqref>F15</xm:sqref>
        </x14:dataValidation>
        <x14:dataValidation type="list" allowBlank="1" showInputMessage="1" showErrorMessage="1" xr:uid="{00000000-0002-0000-0400-00001A000000}">
          <x14:formula1>
            <xm:f>選択データ!$B$169:$H$169</xm:f>
          </x14:formula1>
          <xm:sqref>I19</xm:sqref>
        </x14:dataValidation>
        <x14:dataValidation type="list" allowBlank="1" showInputMessage="1" showErrorMessage="1" xr:uid="{00000000-0002-0000-0400-00001B000000}">
          <x14:formula1>
            <xm:f>選択データ!$B$163:$H$163</xm:f>
          </x14:formula1>
          <xm:sqref>I16</xm:sqref>
        </x14:dataValidation>
        <x14:dataValidation type="list" allowBlank="1" showInputMessage="1" showErrorMessage="1" xr:uid="{00000000-0002-0000-0400-00001C000000}">
          <x14:formula1>
            <xm:f>選択データ!$B$137:$H$137</xm:f>
          </x14:formula1>
          <xm:sqref>C20</xm:sqref>
        </x14:dataValidation>
        <x14:dataValidation type="list" allowBlank="1" showInputMessage="1" showErrorMessage="1" xr:uid="{00000000-0002-0000-0400-00001E000000}">
          <x14:formula1>
            <xm:f>選択データ!$B$129:$J$129</xm:f>
          </x14:formula1>
          <xm:sqref>C16</xm:sqref>
        </x14:dataValidation>
        <x14:dataValidation type="list" allowBlank="1" showInputMessage="1" showErrorMessage="1" xr:uid="{C4EA0AFE-C0FB-4545-8533-485BD37516AB}">
          <x14:formula1>
            <xm:f>選択データ!$B$125:$AW$125</xm:f>
          </x14:formula1>
          <xm:sqref>D4:D8 C5:C8</xm:sqref>
        </x14:dataValidation>
        <x14:dataValidation type="list" allowBlank="1" showInputMessage="1" showErrorMessage="1" prompt="その他の場合は_x000a_このセルで選択してください" xr:uid="{4772DA80-2B89-49E9-881B-2758E8034F86}">
          <x14:formula1>
            <xm:f>選択データ!$B$125:$AW$125</xm:f>
          </x14:formula1>
          <xm:sqref>C4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99CC"/>
  </sheetPr>
  <dimension ref="A1:AF51"/>
  <sheetViews>
    <sheetView showGridLines="0" showZeros="0" zoomScale="80" zoomScaleNormal="80" workbookViewId="0">
      <selection activeCell="C4" sqref="C4"/>
    </sheetView>
  </sheetViews>
  <sheetFormatPr defaultRowHeight="18"/>
  <cols>
    <col min="2" max="2" width="54.59765625" bestFit="1" customWidth="1"/>
    <col min="3" max="3" width="15.59765625" customWidth="1"/>
    <col min="4" max="4" width="23.5" customWidth="1"/>
    <col min="5" max="5" width="15.59765625" customWidth="1"/>
    <col min="6" max="6" width="23.5" bestFit="1" customWidth="1"/>
    <col min="7" max="7" width="15.59765625" customWidth="1"/>
    <col min="8" max="8" width="23.5" bestFit="1" customWidth="1"/>
    <col min="9" max="9" width="15.59765625" customWidth="1"/>
    <col min="10" max="10" width="23.5" bestFit="1" customWidth="1"/>
    <col min="11" max="11" width="15.59765625" customWidth="1"/>
    <col min="12" max="12" width="23.5" bestFit="1" customWidth="1"/>
    <col min="13" max="13" width="15.59765625" customWidth="1"/>
    <col min="14" max="14" width="23.5" bestFit="1" customWidth="1"/>
    <col min="15" max="15" width="15.59765625" customWidth="1"/>
    <col min="16" max="16" width="23.5" bestFit="1" customWidth="1"/>
    <col min="17" max="17" width="15.59765625" customWidth="1"/>
    <col min="18" max="18" width="23.5" bestFit="1" customWidth="1"/>
    <col min="19" max="19" width="15.59765625" customWidth="1"/>
    <col min="20" max="20" width="23.5" bestFit="1" customWidth="1"/>
    <col min="21" max="21" width="15.59765625" customWidth="1"/>
    <col min="22" max="22" width="23.5" bestFit="1" customWidth="1"/>
    <col min="23" max="23" width="15.59765625" customWidth="1"/>
    <col min="24" max="24" width="23.5" bestFit="1" customWidth="1"/>
    <col min="25" max="25" width="15.59765625" customWidth="1"/>
    <col min="26" max="26" width="23.5" bestFit="1" customWidth="1"/>
    <col min="27" max="27" width="15.59765625" customWidth="1"/>
    <col min="28" max="28" width="23.5" bestFit="1" customWidth="1"/>
    <col min="29" max="29" width="15.59765625" customWidth="1"/>
    <col min="30" max="30" width="23.5" bestFit="1" customWidth="1"/>
    <col min="31" max="31" width="15.59765625" customWidth="1"/>
    <col min="32" max="32" width="23.5" bestFit="1" customWidth="1"/>
  </cols>
  <sheetData>
    <row r="1" spans="1:30">
      <c r="C1" s="235" t="s">
        <v>3826</v>
      </c>
    </row>
    <row r="2" spans="1:30">
      <c r="C2" s="130"/>
    </row>
    <row r="3" spans="1:30" ht="36" customHeight="1">
      <c r="A3" s="224"/>
      <c r="B3" s="77" t="s">
        <v>2429</v>
      </c>
      <c r="C3" s="116"/>
      <c r="D3" s="302" t="s">
        <v>3824</v>
      </c>
      <c r="E3" s="303"/>
      <c r="F3" s="303"/>
      <c r="G3" s="304"/>
      <c r="I3" s="301"/>
      <c r="J3" s="301"/>
      <c r="Q3" s="300"/>
      <c r="R3" s="300"/>
      <c r="S3" s="301"/>
      <c r="T3" s="301"/>
      <c r="U3" s="301"/>
      <c r="V3" s="301"/>
      <c r="AA3" s="300"/>
      <c r="AB3" s="300"/>
      <c r="AC3" s="301"/>
      <c r="AD3" s="301"/>
    </row>
    <row r="4" spans="1:30" ht="19.95" customHeight="1">
      <c r="B4" s="115" t="s">
        <v>2810</v>
      </c>
      <c r="C4" s="233"/>
      <c r="D4" s="305"/>
      <c r="E4" s="306"/>
      <c r="F4" s="306"/>
      <c r="G4" s="307"/>
      <c r="H4" s="112"/>
      <c r="I4" s="113"/>
      <c r="J4" s="113"/>
      <c r="Q4" s="112"/>
      <c r="R4" s="112"/>
      <c r="S4" s="113"/>
      <c r="T4" s="113"/>
      <c r="U4" s="79"/>
      <c r="V4" s="79"/>
      <c r="AA4" s="229"/>
      <c r="AB4" s="229"/>
      <c r="AC4" s="79"/>
      <c r="AD4" s="79"/>
    </row>
    <row r="5" spans="1:30" ht="19.8">
      <c r="B5" s="77" t="s">
        <v>2811</v>
      </c>
      <c r="C5" s="290" t="s">
        <v>2430</v>
      </c>
      <c r="D5" s="291"/>
      <c r="E5" s="290" t="s">
        <v>2431</v>
      </c>
      <c r="F5" s="291"/>
      <c r="G5" s="290" t="s">
        <v>2432</v>
      </c>
      <c r="H5" s="291"/>
      <c r="I5" s="290" t="s">
        <v>2433</v>
      </c>
      <c r="J5" s="291"/>
      <c r="K5" s="290" t="s">
        <v>2434</v>
      </c>
      <c r="L5" s="291"/>
      <c r="M5" s="290" t="s">
        <v>2435</v>
      </c>
      <c r="N5" s="291"/>
      <c r="O5" s="290" t="s">
        <v>2436</v>
      </c>
      <c r="P5" s="291"/>
      <c r="Q5" s="290" t="s">
        <v>2437</v>
      </c>
      <c r="R5" s="291"/>
      <c r="S5" s="290" t="s">
        <v>2438</v>
      </c>
      <c r="T5" s="291"/>
      <c r="U5" s="290" t="s">
        <v>2439</v>
      </c>
      <c r="V5" s="291"/>
      <c r="W5" s="197"/>
    </row>
    <row r="6" spans="1:30">
      <c r="B6" s="78" t="s">
        <v>2440</v>
      </c>
      <c r="C6" s="308"/>
      <c r="D6" s="309"/>
      <c r="E6" s="308" t="str">
        <f>IF($C$19="終了済","2次治療","")</f>
        <v/>
      </c>
      <c r="F6" s="309"/>
      <c r="G6" s="308" t="str">
        <f>IF($E$19="終了済","3次治療","")</f>
        <v/>
      </c>
      <c r="H6" s="309"/>
      <c r="I6" s="308" t="str">
        <f>IF($G$19="終了済","4次治療","")</f>
        <v/>
      </c>
      <c r="J6" s="309"/>
      <c r="K6" s="308" t="str">
        <f>IF(I$19="終了済","5次治療","")</f>
        <v/>
      </c>
      <c r="L6" s="309"/>
      <c r="M6" s="308" t="str">
        <f>IF(K$19="終了済","6次治療","")</f>
        <v/>
      </c>
      <c r="N6" s="309"/>
      <c r="O6" s="308" t="str">
        <f>IF(M$19="終了済","7次治療","")</f>
        <v/>
      </c>
      <c r="P6" s="309"/>
      <c r="Q6" s="308" t="str">
        <f>IF(O$19="終了済","8次治療","")</f>
        <v/>
      </c>
      <c r="R6" s="309"/>
      <c r="S6" s="308" t="str">
        <f>IF(Q$19="終了済","9次治療","")</f>
        <v/>
      </c>
      <c r="T6" s="309"/>
      <c r="U6" s="308" t="str">
        <f>IF(S$19="終了済","10次治療","")</f>
        <v/>
      </c>
      <c r="V6" s="309"/>
    </row>
    <row r="7" spans="1:30">
      <c r="B7" s="42" t="s">
        <v>2441</v>
      </c>
      <c r="C7" s="284"/>
      <c r="D7" s="285"/>
      <c r="E7" s="284"/>
      <c r="F7" s="285"/>
      <c r="G7" s="284"/>
      <c r="H7" s="285"/>
      <c r="I7" s="284"/>
      <c r="J7" s="285"/>
      <c r="K7" s="284"/>
      <c r="L7" s="285"/>
      <c r="M7" s="284"/>
      <c r="N7" s="285"/>
      <c r="O7" s="284"/>
      <c r="P7" s="285"/>
      <c r="Q7" s="284"/>
      <c r="R7" s="285"/>
      <c r="S7" s="284"/>
      <c r="T7" s="285"/>
      <c r="U7" s="284"/>
      <c r="V7" s="285"/>
    </row>
    <row r="8" spans="1:30" hidden="1">
      <c r="B8" s="42" t="s">
        <v>2442</v>
      </c>
      <c r="C8" s="284" t="s">
        <v>3834</v>
      </c>
      <c r="D8" s="285"/>
      <c r="E8" s="284"/>
      <c r="F8" s="285"/>
      <c r="G8" s="284"/>
      <c r="H8" s="285"/>
      <c r="I8" s="284"/>
      <c r="J8" s="285"/>
      <c r="K8" s="284"/>
      <c r="L8" s="285"/>
      <c r="M8" s="284"/>
      <c r="N8" s="285"/>
      <c r="O8" s="284"/>
      <c r="P8" s="285"/>
      <c r="Q8" s="284"/>
      <c r="R8" s="285"/>
      <c r="S8" s="284"/>
      <c r="T8" s="285"/>
      <c r="U8" s="284"/>
      <c r="V8" s="285"/>
    </row>
    <row r="9" spans="1:30">
      <c r="B9" s="42" t="s">
        <v>2443</v>
      </c>
      <c r="C9" s="284"/>
      <c r="D9" s="285"/>
      <c r="E9" s="284"/>
      <c r="F9" s="285"/>
      <c r="G9" s="284"/>
      <c r="H9" s="285"/>
      <c r="I9" s="284"/>
      <c r="J9" s="285"/>
      <c r="K9" s="284"/>
      <c r="L9" s="285"/>
      <c r="M9" s="284"/>
      <c r="N9" s="285"/>
      <c r="O9" s="284"/>
      <c r="P9" s="285"/>
      <c r="Q9" s="284"/>
      <c r="R9" s="285"/>
      <c r="S9" s="284"/>
      <c r="T9" s="285"/>
      <c r="U9" s="284"/>
      <c r="V9" s="285"/>
    </row>
    <row r="10" spans="1:30">
      <c r="B10" s="42" t="s">
        <v>3637</v>
      </c>
      <c r="C10" s="284"/>
      <c r="D10" s="285"/>
      <c r="E10" s="284"/>
      <c r="F10" s="285"/>
      <c r="G10" s="284"/>
      <c r="H10" s="285"/>
      <c r="I10" s="284"/>
      <c r="J10" s="285"/>
      <c r="K10" s="284"/>
      <c r="L10" s="285"/>
      <c r="M10" s="284"/>
      <c r="N10" s="285"/>
      <c r="O10" s="284"/>
      <c r="P10" s="285"/>
      <c r="Q10" s="284"/>
      <c r="R10" s="285"/>
      <c r="S10" s="284"/>
      <c r="T10" s="285"/>
      <c r="U10" s="284"/>
      <c r="V10" s="285"/>
    </row>
    <row r="11" spans="1:30">
      <c r="B11" s="42" t="s">
        <v>2444</v>
      </c>
      <c r="C11" s="282" t="s">
        <v>2445</v>
      </c>
      <c r="D11" s="283"/>
      <c r="E11" s="282" t="s">
        <v>2445</v>
      </c>
      <c r="F11" s="283"/>
      <c r="G11" s="282" t="s">
        <v>2445</v>
      </c>
      <c r="H11" s="283"/>
      <c r="I11" s="282" t="s">
        <v>2445</v>
      </c>
      <c r="J11" s="283"/>
      <c r="K11" s="282" t="s">
        <v>2445</v>
      </c>
      <c r="L11" s="283"/>
      <c r="M11" s="282" t="s">
        <v>2445</v>
      </c>
      <c r="N11" s="283"/>
      <c r="O11" s="282" t="s">
        <v>2445</v>
      </c>
      <c r="P11" s="283"/>
      <c r="Q11" s="282" t="s">
        <v>2445</v>
      </c>
      <c r="R11" s="283"/>
      <c r="S11" s="282" t="s">
        <v>2445</v>
      </c>
      <c r="T11" s="283"/>
      <c r="U11" s="282" t="s">
        <v>2445</v>
      </c>
      <c r="V11" s="283"/>
    </row>
    <row r="12" spans="1:30">
      <c r="B12" s="42" t="s">
        <v>3839</v>
      </c>
      <c r="C12" s="280"/>
      <c r="D12" s="281"/>
      <c r="E12" s="280"/>
      <c r="F12" s="281"/>
      <c r="G12" s="280"/>
      <c r="H12" s="281"/>
      <c r="I12" s="280"/>
      <c r="J12" s="281"/>
      <c r="K12" s="280"/>
      <c r="L12" s="281"/>
      <c r="M12" s="280"/>
      <c r="N12" s="281"/>
      <c r="O12" s="280"/>
      <c r="P12" s="281"/>
      <c r="Q12" s="280"/>
      <c r="R12" s="281"/>
      <c r="S12" s="280"/>
      <c r="T12" s="281"/>
      <c r="U12" s="280"/>
      <c r="V12" s="281"/>
    </row>
    <row r="13" spans="1:30">
      <c r="B13" s="190" t="s">
        <v>3840</v>
      </c>
      <c r="C13" s="280"/>
      <c r="D13" s="281"/>
      <c r="E13" s="280"/>
      <c r="F13" s="281"/>
      <c r="G13" s="280"/>
      <c r="H13" s="281"/>
      <c r="I13" s="280"/>
      <c r="J13" s="281"/>
      <c r="K13" s="280"/>
      <c r="L13" s="281"/>
      <c r="M13" s="280"/>
      <c r="N13" s="281"/>
      <c r="O13" s="280"/>
      <c r="P13" s="281"/>
      <c r="Q13" s="280"/>
      <c r="R13" s="281"/>
      <c r="S13" s="280"/>
      <c r="T13" s="281"/>
      <c r="U13" s="280"/>
      <c r="V13" s="281"/>
    </row>
    <row r="14" spans="1:30">
      <c r="B14" s="190" t="s">
        <v>3841</v>
      </c>
      <c r="C14" s="280"/>
      <c r="D14" s="281"/>
      <c r="E14" s="280"/>
      <c r="F14" s="281"/>
      <c r="G14" s="280"/>
      <c r="H14" s="281"/>
      <c r="I14" s="280"/>
      <c r="J14" s="281"/>
      <c r="K14" s="280"/>
      <c r="L14" s="281"/>
      <c r="M14" s="280"/>
      <c r="N14" s="281"/>
      <c r="O14" s="280"/>
      <c r="P14" s="281"/>
      <c r="Q14" s="280"/>
      <c r="R14" s="281"/>
      <c r="S14" s="280"/>
      <c r="T14" s="281"/>
      <c r="U14" s="280"/>
      <c r="V14" s="281"/>
    </row>
    <row r="15" spans="1:30">
      <c r="B15" s="190" t="s">
        <v>3842</v>
      </c>
      <c r="C15" s="280"/>
      <c r="D15" s="281"/>
      <c r="E15" s="280"/>
      <c r="F15" s="281"/>
      <c r="G15" s="280"/>
      <c r="H15" s="281"/>
      <c r="I15" s="280"/>
      <c r="J15" s="281"/>
      <c r="K15" s="280"/>
      <c r="L15" s="281"/>
      <c r="M15" s="280"/>
      <c r="N15" s="281"/>
      <c r="O15" s="280"/>
      <c r="P15" s="281"/>
      <c r="Q15" s="280"/>
      <c r="R15" s="281"/>
      <c r="S15" s="280"/>
      <c r="T15" s="281"/>
      <c r="U15" s="280"/>
      <c r="V15" s="281"/>
    </row>
    <row r="16" spans="1:30">
      <c r="B16" s="190" t="s">
        <v>3843</v>
      </c>
      <c r="C16" s="280"/>
      <c r="D16" s="281"/>
      <c r="E16" s="280"/>
      <c r="F16" s="281"/>
      <c r="G16" s="280"/>
      <c r="H16" s="281"/>
      <c r="I16" s="280"/>
      <c r="J16" s="281"/>
      <c r="K16" s="280"/>
      <c r="L16" s="281"/>
      <c r="M16" s="280"/>
      <c r="N16" s="281"/>
      <c r="O16" s="280"/>
      <c r="P16" s="281"/>
      <c r="Q16" s="280"/>
      <c r="R16" s="281"/>
      <c r="S16" s="280"/>
      <c r="T16" s="281"/>
      <c r="U16" s="280"/>
      <c r="V16" s="281"/>
    </row>
    <row r="17" spans="2:22">
      <c r="B17" s="190" t="s">
        <v>3844</v>
      </c>
      <c r="C17" s="280"/>
      <c r="D17" s="281"/>
      <c r="E17" s="280"/>
      <c r="F17" s="281"/>
      <c r="G17" s="280"/>
      <c r="H17" s="281"/>
      <c r="I17" s="280"/>
      <c r="J17" s="281"/>
      <c r="K17" s="280"/>
      <c r="L17" s="281"/>
      <c r="M17" s="280"/>
      <c r="N17" s="281"/>
      <c r="O17" s="280"/>
      <c r="P17" s="281"/>
      <c r="Q17" s="280"/>
      <c r="R17" s="281"/>
      <c r="S17" s="280"/>
      <c r="T17" s="281"/>
      <c r="U17" s="280"/>
      <c r="V17" s="281"/>
    </row>
    <row r="18" spans="2:22">
      <c r="B18" s="42" t="s">
        <v>2446</v>
      </c>
      <c r="C18" s="298"/>
      <c r="D18" s="299"/>
      <c r="E18" s="298"/>
      <c r="F18" s="299"/>
      <c r="G18" s="298"/>
      <c r="H18" s="299"/>
      <c r="I18" s="298"/>
      <c r="J18" s="299"/>
      <c r="K18" s="298"/>
      <c r="L18" s="299"/>
      <c r="M18" s="298"/>
      <c r="N18" s="299"/>
      <c r="O18" s="298"/>
      <c r="P18" s="299"/>
      <c r="Q18" s="298"/>
      <c r="R18" s="299"/>
      <c r="S18" s="298"/>
      <c r="T18" s="299"/>
      <c r="U18" s="298"/>
      <c r="V18" s="299"/>
    </row>
    <row r="19" spans="2:22">
      <c r="B19" s="42" t="s">
        <v>2447</v>
      </c>
      <c r="C19" s="296"/>
      <c r="D19" s="297"/>
      <c r="E19" s="296"/>
      <c r="F19" s="297"/>
      <c r="G19" s="296"/>
      <c r="H19" s="297"/>
      <c r="I19" s="296"/>
      <c r="J19" s="297"/>
      <c r="K19" s="296"/>
      <c r="L19" s="297"/>
      <c r="M19" s="296"/>
      <c r="N19" s="297"/>
      <c r="O19" s="296"/>
      <c r="P19" s="297"/>
      <c r="Q19" s="296"/>
      <c r="R19" s="297"/>
      <c r="S19" s="296"/>
      <c r="T19" s="297"/>
      <c r="U19" s="296"/>
      <c r="V19" s="297"/>
    </row>
    <row r="20" spans="2:22">
      <c r="B20" s="42" t="s">
        <v>2448</v>
      </c>
      <c r="C20" s="298"/>
      <c r="D20" s="299"/>
      <c r="E20" s="298"/>
      <c r="F20" s="299"/>
      <c r="G20" s="298"/>
      <c r="H20" s="299"/>
      <c r="I20" s="298"/>
      <c r="J20" s="299"/>
      <c r="K20" s="298"/>
      <c r="L20" s="299"/>
      <c r="M20" s="298"/>
      <c r="N20" s="299"/>
      <c r="O20" s="298"/>
      <c r="P20" s="299"/>
      <c r="Q20" s="298"/>
      <c r="R20" s="299"/>
      <c r="S20" s="298"/>
      <c r="T20" s="299"/>
      <c r="U20" s="298"/>
      <c r="V20" s="299"/>
    </row>
    <row r="21" spans="2:22">
      <c r="B21" s="42" t="s">
        <v>2449</v>
      </c>
      <c r="C21" s="296"/>
      <c r="D21" s="297"/>
      <c r="E21" s="296"/>
      <c r="F21" s="297"/>
      <c r="G21" s="296"/>
      <c r="H21" s="297"/>
      <c r="I21" s="296"/>
      <c r="J21" s="297"/>
      <c r="K21" s="296"/>
      <c r="L21" s="297"/>
      <c r="M21" s="296"/>
      <c r="N21" s="297"/>
      <c r="O21" s="296"/>
      <c r="P21" s="297"/>
      <c r="Q21" s="296"/>
      <c r="R21" s="297"/>
      <c r="S21" s="296"/>
      <c r="T21" s="297"/>
      <c r="U21" s="296"/>
      <c r="V21" s="297"/>
    </row>
    <row r="22" spans="2:22">
      <c r="B22" s="42" t="s">
        <v>2450</v>
      </c>
      <c r="C22" s="296"/>
      <c r="D22" s="297"/>
      <c r="E22" s="296"/>
      <c r="F22" s="297"/>
      <c r="G22" s="296"/>
      <c r="H22" s="297"/>
      <c r="I22" s="296"/>
      <c r="J22" s="297"/>
      <c r="K22" s="296"/>
      <c r="L22" s="297"/>
      <c r="M22" s="296"/>
      <c r="N22" s="297"/>
      <c r="O22" s="296"/>
      <c r="P22" s="297"/>
      <c r="Q22" s="296"/>
      <c r="R22" s="297"/>
      <c r="S22" s="296"/>
      <c r="T22" s="297"/>
      <c r="U22" s="296"/>
      <c r="V22" s="297"/>
    </row>
    <row r="23" spans="2:22">
      <c r="B23" s="42" t="s">
        <v>2451</v>
      </c>
      <c r="C23" s="287"/>
      <c r="D23" s="288"/>
      <c r="E23" s="287"/>
      <c r="F23" s="288"/>
      <c r="G23" s="287"/>
      <c r="H23" s="288"/>
      <c r="I23" s="287"/>
      <c r="J23" s="288"/>
      <c r="K23" s="287"/>
      <c r="L23" s="288"/>
      <c r="M23" s="287"/>
      <c r="N23" s="288"/>
      <c r="O23" s="287"/>
      <c r="P23" s="288"/>
      <c r="Q23" s="287"/>
      <c r="R23" s="288"/>
      <c r="S23" s="287"/>
      <c r="T23" s="288"/>
      <c r="U23" s="287"/>
      <c r="V23" s="288"/>
    </row>
    <row r="24" spans="2:22">
      <c r="B24" s="75"/>
      <c r="C24" s="290" t="s">
        <v>2452</v>
      </c>
      <c r="D24" s="291"/>
      <c r="E24" s="290" t="s">
        <v>2452</v>
      </c>
      <c r="F24" s="291"/>
      <c r="G24" s="290" t="s">
        <v>2452</v>
      </c>
      <c r="H24" s="291"/>
      <c r="I24" s="290" t="s">
        <v>2452</v>
      </c>
      <c r="J24" s="291"/>
      <c r="K24" s="290" t="s">
        <v>2452</v>
      </c>
      <c r="L24" s="291"/>
      <c r="M24" s="290" t="s">
        <v>2452</v>
      </c>
      <c r="N24" s="291"/>
      <c r="O24" s="290" t="s">
        <v>2452</v>
      </c>
      <c r="P24" s="291"/>
      <c r="Q24" s="290" t="s">
        <v>2452</v>
      </c>
      <c r="R24" s="291"/>
      <c r="S24" s="290" t="s">
        <v>2452</v>
      </c>
      <c r="T24" s="291"/>
      <c r="U24" s="290" t="s">
        <v>2452</v>
      </c>
      <c r="V24" s="291"/>
    </row>
    <row r="25" spans="2:22">
      <c r="B25" s="42" t="s">
        <v>2453</v>
      </c>
      <c r="C25" s="292"/>
      <c r="D25" s="293"/>
      <c r="E25" s="292"/>
      <c r="F25" s="293"/>
      <c r="G25" s="292"/>
      <c r="H25" s="293"/>
      <c r="I25" s="292"/>
      <c r="J25" s="293"/>
      <c r="K25" s="292"/>
      <c r="L25" s="293"/>
      <c r="M25" s="292"/>
      <c r="N25" s="293"/>
      <c r="O25" s="292"/>
      <c r="P25" s="293"/>
      <c r="Q25" s="292"/>
      <c r="R25" s="293"/>
      <c r="S25" s="292"/>
      <c r="T25" s="293"/>
      <c r="U25" s="292"/>
      <c r="V25" s="293"/>
    </row>
    <row r="26" spans="2:22">
      <c r="B26" s="42" t="s">
        <v>2454</v>
      </c>
      <c r="C26" s="287"/>
      <c r="D26" s="288"/>
      <c r="E26" s="287"/>
      <c r="F26" s="288"/>
      <c r="G26" s="287"/>
      <c r="H26" s="288"/>
      <c r="I26" s="287"/>
      <c r="J26" s="288"/>
      <c r="K26" s="287"/>
      <c r="L26" s="288"/>
      <c r="M26" s="287"/>
      <c r="N26" s="288"/>
      <c r="O26" s="287"/>
      <c r="P26" s="288"/>
      <c r="Q26" s="287"/>
      <c r="R26" s="288"/>
      <c r="S26" s="287"/>
      <c r="T26" s="288"/>
      <c r="U26" s="287"/>
      <c r="V26" s="288"/>
    </row>
    <row r="27" spans="2:22">
      <c r="B27" s="42" t="s">
        <v>2455</v>
      </c>
      <c r="C27" s="287"/>
      <c r="D27" s="288"/>
      <c r="E27" s="287"/>
      <c r="F27" s="288"/>
      <c r="G27" s="287"/>
      <c r="H27" s="288"/>
      <c r="I27" s="287"/>
      <c r="J27" s="288"/>
      <c r="K27" s="287"/>
      <c r="L27" s="288"/>
      <c r="M27" s="287"/>
      <c r="N27" s="288"/>
      <c r="O27" s="287"/>
      <c r="P27" s="288"/>
      <c r="Q27" s="287"/>
      <c r="R27" s="288"/>
      <c r="S27" s="287"/>
      <c r="T27" s="288"/>
      <c r="U27" s="287"/>
      <c r="V27" s="288"/>
    </row>
    <row r="28" spans="2:22">
      <c r="B28" s="42" t="s">
        <v>2456</v>
      </c>
      <c r="C28" s="287"/>
      <c r="D28" s="288"/>
      <c r="E28" s="287"/>
      <c r="F28" s="288"/>
      <c r="G28" s="287"/>
      <c r="H28" s="288"/>
      <c r="I28" s="287"/>
      <c r="J28" s="288"/>
      <c r="K28" s="287"/>
      <c r="L28" s="288"/>
      <c r="M28" s="287"/>
      <c r="N28" s="288"/>
      <c r="O28" s="287"/>
      <c r="P28" s="288"/>
      <c r="Q28" s="287"/>
      <c r="R28" s="288"/>
      <c r="S28" s="287"/>
      <c r="T28" s="288"/>
      <c r="U28" s="287"/>
      <c r="V28" s="288"/>
    </row>
    <row r="29" spans="2:22">
      <c r="B29" s="75"/>
      <c r="C29" s="294" t="s">
        <v>2457</v>
      </c>
      <c r="D29" s="295"/>
      <c r="E29" s="290" t="s">
        <v>2457</v>
      </c>
      <c r="F29" s="291"/>
      <c r="G29" s="290" t="s">
        <v>2457</v>
      </c>
      <c r="H29" s="291"/>
      <c r="I29" s="290" t="s">
        <v>2457</v>
      </c>
      <c r="J29" s="291"/>
      <c r="K29" s="290" t="s">
        <v>2457</v>
      </c>
      <c r="L29" s="291"/>
      <c r="M29" s="290" t="s">
        <v>2457</v>
      </c>
      <c r="N29" s="291"/>
      <c r="O29" s="290" t="s">
        <v>2457</v>
      </c>
      <c r="P29" s="291"/>
      <c r="Q29" s="290" t="s">
        <v>2457</v>
      </c>
      <c r="R29" s="291"/>
      <c r="S29" s="290" t="s">
        <v>2457</v>
      </c>
      <c r="T29" s="291"/>
      <c r="U29" s="290" t="s">
        <v>2457</v>
      </c>
      <c r="V29" s="291"/>
    </row>
    <row r="30" spans="2:22">
      <c r="B30" s="42" t="s">
        <v>2453</v>
      </c>
      <c r="C30" s="292"/>
      <c r="D30" s="293"/>
      <c r="E30" s="292"/>
      <c r="F30" s="293"/>
      <c r="G30" s="292"/>
      <c r="H30" s="293"/>
      <c r="I30" s="292"/>
      <c r="J30" s="293"/>
      <c r="K30" s="292"/>
      <c r="L30" s="293"/>
      <c r="M30" s="292"/>
      <c r="N30" s="293"/>
      <c r="O30" s="292"/>
      <c r="P30" s="293"/>
      <c r="Q30" s="292"/>
      <c r="R30" s="293"/>
      <c r="S30" s="292"/>
      <c r="T30" s="293"/>
      <c r="U30" s="292"/>
      <c r="V30" s="293"/>
    </row>
    <row r="31" spans="2:22">
      <c r="B31" s="42" t="s">
        <v>2454</v>
      </c>
      <c r="C31" s="287"/>
      <c r="D31" s="288"/>
      <c r="E31" s="287"/>
      <c r="F31" s="288"/>
      <c r="G31" s="287"/>
      <c r="H31" s="288"/>
      <c r="I31" s="287"/>
      <c r="J31" s="288"/>
      <c r="K31" s="287"/>
      <c r="L31" s="288"/>
      <c r="M31" s="287"/>
      <c r="N31" s="288"/>
      <c r="O31" s="287"/>
      <c r="P31" s="288"/>
      <c r="Q31" s="287"/>
      <c r="R31" s="288"/>
      <c r="S31" s="287"/>
      <c r="T31" s="288"/>
      <c r="U31" s="287"/>
      <c r="V31" s="288"/>
    </row>
    <row r="32" spans="2:22">
      <c r="B32" s="42" t="s">
        <v>2455</v>
      </c>
      <c r="C32" s="287"/>
      <c r="D32" s="288"/>
      <c r="E32" s="287"/>
      <c r="F32" s="288"/>
      <c r="G32" s="287"/>
      <c r="H32" s="288"/>
      <c r="I32" s="287"/>
      <c r="J32" s="288"/>
      <c r="K32" s="287"/>
      <c r="L32" s="288"/>
      <c r="M32" s="287"/>
      <c r="N32" s="288"/>
      <c r="O32" s="287"/>
      <c r="P32" s="288"/>
      <c r="Q32" s="287"/>
      <c r="R32" s="288"/>
      <c r="S32" s="287"/>
      <c r="T32" s="288"/>
      <c r="U32" s="287"/>
      <c r="V32" s="288"/>
    </row>
    <row r="33" spans="2:22">
      <c r="B33" s="42" t="s">
        <v>2456</v>
      </c>
      <c r="C33" s="287"/>
      <c r="D33" s="288"/>
      <c r="E33" s="287"/>
      <c r="F33" s="288"/>
      <c r="G33" s="287"/>
      <c r="H33" s="288"/>
      <c r="I33" s="287"/>
      <c r="J33" s="288"/>
      <c r="K33" s="287"/>
      <c r="L33" s="288"/>
      <c r="M33" s="287"/>
      <c r="N33" s="288"/>
      <c r="O33" s="287"/>
      <c r="P33" s="288"/>
      <c r="Q33" s="287"/>
      <c r="R33" s="288"/>
      <c r="S33" s="287"/>
      <c r="T33" s="288"/>
      <c r="U33" s="287"/>
      <c r="V33" s="288"/>
    </row>
    <row r="34" spans="2:22">
      <c r="B34" s="75"/>
      <c r="C34" s="290" t="s">
        <v>2458</v>
      </c>
      <c r="D34" s="291"/>
      <c r="E34" s="290" t="s">
        <v>2458</v>
      </c>
      <c r="F34" s="291"/>
      <c r="G34" s="290" t="s">
        <v>2458</v>
      </c>
      <c r="H34" s="291"/>
      <c r="I34" s="290" t="s">
        <v>2458</v>
      </c>
      <c r="J34" s="291"/>
      <c r="K34" s="290" t="s">
        <v>2458</v>
      </c>
      <c r="L34" s="291"/>
      <c r="M34" s="290" t="s">
        <v>2458</v>
      </c>
      <c r="N34" s="291"/>
      <c r="O34" s="290" t="s">
        <v>2458</v>
      </c>
      <c r="P34" s="291"/>
      <c r="Q34" s="290" t="s">
        <v>2458</v>
      </c>
      <c r="R34" s="291"/>
      <c r="S34" s="290" t="s">
        <v>2458</v>
      </c>
      <c r="T34" s="291"/>
      <c r="U34" s="290" t="s">
        <v>2458</v>
      </c>
      <c r="V34" s="291"/>
    </row>
    <row r="35" spans="2:22">
      <c r="B35" s="42" t="s">
        <v>2453</v>
      </c>
      <c r="C35" s="292"/>
      <c r="D35" s="293"/>
      <c r="E35" s="292"/>
      <c r="F35" s="293"/>
      <c r="G35" s="292"/>
      <c r="H35" s="293"/>
      <c r="I35" s="292"/>
      <c r="J35" s="293"/>
      <c r="K35" s="292"/>
      <c r="L35" s="293"/>
      <c r="M35" s="292"/>
      <c r="N35" s="293"/>
      <c r="O35" s="292"/>
      <c r="P35" s="293"/>
      <c r="Q35" s="292"/>
      <c r="R35" s="293"/>
      <c r="S35" s="292"/>
      <c r="T35" s="293"/>
      <c r="U35" s="292"/>
      <c r="V35" s="293"/>
    </row>
    <row r="36" spans="2:22">
      <c r="B36" s="42" t="s">
        <v>2454</v>
      </c>
      <c r="C36" s="287"/>
      <c r="D36" s="288"/>
      <c r="E36" s="287"/>
      <c r="F36" s="288"/>
      <c r="G36" s="287"/>
      <c r="H36" s="288"/>
      <c r="I36" s="287"/>
      <c r="J36" s="288"/>
      <c r="K36" s="287"/>
      <c r="L36" s="288"/>
      <c r="M36" s="287"/>
      <c r="N36" s="288"/>
      <c r="O36" s="287"/>
      <c r="P36" s="288"/>
      <c r="Q36" s="287"/>
      <c r="R36" s="288"/>
      <c r="S36" s="287"/>
      <c r="T36" s="288"/>
      <c r="U36" s="287"/>
      <c r="V36" s="288"/>
    </row>
    <row r="37" spans="2:22">
      <c r="B37" s="42" t="s">
        <v>2455</v>
      </c>
      <c r="C37" s="287"/>
      <c r="D37" s="288"/>
      <c r="E37" s="287"/>
      <c r="F37" s="288"/>
      <c r="G37" s="287"/>
      <c r="H37" s="288"/>
      <c r="I37" s="287"/>
      <c r="J37" s="288"/>
      <c r="K37" s="287"/>
      <c r="L37" s="288"/>
      <c r="M37" s="287"/>
      <c r="N37" s="288"/>
      <c r="O37" s="287"/>
      <c r="P37" s="288"/>
      <c r="Q37" s="287"/>
      <c r="R37" s="288"/>
      <c r="S37" s="287"/>
      <c r="T37" s="288"/>
      <c r="U37" s="287"/>
      <c r="V37" s="288"/>
    </row>
    <row r="38" spans="2:22">
      <c r="B38" s="42" t="s">
        <v>2456</v>
      </c>
      <c r="C38" s="287"/>
      <c r="D38" s="288"/>
      <c r="E38" s="287"/>
      <c r="F38" s="288"/>
      <c r="G38" s="287"/>
      <c r="H38" s="288"/>
      <c r="I38" s="287"/>
      <c r="J38" s="288"/>
      <c r="K38" s="287"/>
      <c r="L38" s="288"/>
      <c r="M38" s="287"/>
      <c r="N38" s="288"/>
      <c r="O38" s="287"/>
      <c r="P38" s="288"/>
      <c r="Q38" s="287"/>
      <c r="R38" s="288"/>
      <c r="S38" s="287"/>
      <c r="T38" s="288"/>
      <c r="U38" s="287"/>
      <c r="V38" s="288"/>
    </row>
    <row r="39" spans="2:22">
      <c r="B39" s="75"/>
      <c r="C39" s="290" t="s">
        <v>2459</v>
      </c>
      <c r="D39" s="291"/>
      <c r="E39" s="290" t="s">
        <v>2459</v>
      </c>
      <c r="F39" s="291"/>
      <c r="G39" s="290" t="s">
        <v>2459</v>
      </c>
      <c r="H39" s="291"/>
      <c r="I39" s="290" t="s">
        <v>2459</v>
      </c>
      <c r="J39" s="291"/>
      <c r="K39" s="290" t="s">
        <v>2459</v>
      </c>
      <c r="L39" s="291"/>
      <c r="M39" s="290" t="s">
        <v>2459</v>
      </c>
      <c r="N39" s="291"/>
      <c r="O39" s="290" t="s">
        <v>2459</v>
      </c>
      <c r="P39" s="291"/>
      <c r="Q39" s="290" t="s">
        <v>2459</v>
      </c>
      <c r="R39" s="291"/>
      <c r="S39" s="290" t="s">
        <v>2459</v>
      </c>
      <c r="T39" s="291"/>
      <c r="U39" s="290" t="s">
        <v>2459</v>
      </c>
      <c r="V39" s="291"/>
    </row>
    <row r="40" spans="2:22">
      <c r="B40" s="42" t="s">
        <v>2453</v>
      </c>
      <c r="C40" s="292"/>
      <c r="D40" s="293"/>
      <c r="E40" s="292"/>
      <c r="F40" s="293"/>
      <c r="G40" s="292"/>
      <c r="H40" s="293"/>
      <c r="I40" s="292"/>
      <c r="J40" s="293"/>
      <c r="K40" s="292"/>
      <c r="L40" s="293"/>
      <c r="M40" s="292"/>
      <c r="N40" s="293"/>
      <c r="O40" s="292"/>
      <c r="P40" s="293"/>
      <c r="Q40" s="292"/>
      <c r="R40" s="293"/>
      <c r="S40" s="292"/>
      <c r="T40" s="293"/>
      <c r="U40" s="292"/>
      <c r="V40" s="293"/>
    </row>
    <row r="41" spans="2:22">
      <c r="B41" s="42" t="s">
        <v>2454</v>
      </c>
      <c r="C41" s="287"/>
      <c r="D41" s="288"/>
      <c r="E41" s="287"/>
      <c r="F41" s="288"/>
      <c r="G41" s="287"/>
      <c r="H41" s="288"/>
      <c r="I41" s="287"/>
      <c r="J41" s="288"/>
      <c r="K41" s="287"/>
      <c r="L41" s="288"/>
      <c r="M41" s="287"/>
      <c r="N41" s="288"/>
      <c r="O41" s="287"/>
      <c r="P41" s="288"/>
      <c r="Q41" s="287"/>
      <c r="R41" s="288"/>
      <c r="S41" s="287"/>
      <c r="T41" s="288"/>
      <c r="U41" s="287"/>
      <c r="V41" s="288"/>
    </row>
    <row r="42" spans="2:22">
      <c r="B42" s="42" t="s">
        <v>2455</v>
      </c>
      <c r="C42" s="287"/>
      <c r="D42" s="288"/>
      <c r="E42" s="287"/>
      <c r="F42" s="288"/>
      <c r="G42" s="287"/>
      <c r="H42" s="288"/>
      <c r="I42" s="287"/>
      <c r="J42" s="288"/>
      <c r="K42" s="287"/>
      <c r="L42" s="288"/>
      <c r="M42" s="287"/>
      <c r="N42" s="288"/>
      <c r="O42" s="287"/>
      <c r="P42" s="288"/>
      <c r="Q42" s="287"/>
      <c r="R42" s="288"/>
      <c r="S42" s="287"/>
      <c r="T42" s="288"/>
      <c r="U42" s="287"/>
      <c r="V42" s="288"/>
    </row>
    <row r="43" spans="2:22">
      <c r="B43" s="42" t="s">
        <v>2456</v>
      </c>
      <c r="C43" s="287"/>
      <c r="D43" s="288"/>
      <c r="E43" s="287"/>
      <c r="F43" s="288"/>
      <c r="G43" s="287"/>
      <c r="H43" s="288"/>
      <c r="I43" s="287"/>
      <c r="J43" s="288"/>
      <c r="K43" s="287"/>
      <c r="L43" s="288"/>
      <c r="M43" s="287"/>
      <c r="N43" s="288"/>
      <c r="O43" s="287"/>
      <c r="P43" s="288"/>
      <c r="Q43" s="287"/>
      <c r="R43" s="288"/>
      <c r="S43" s="287"/>
      <c r="T43" s="288"/>
      <c r="U43" s="287"/>
      <c r="V43" s="288"/>
    </row>
    <row r="44" spans="2:22">
      <c r="B44" s="75"/>
      <c r="C44" s="290" t="s">
        <v>2460</v>
      </c>
      <c r="D44" s="291"/>
      <c r="E44" s="290" t="s">
        <v>2460</v>
      </c>
      <c r="F44" s="291"/>
      <c r="G44" s="290" t="s">
        <v>2460</v>
      </c>
      <c r="H44" s="291"/>
      <c r="I44" s="290" t="s">
        <v>2460</v>
      </c>
      <c r="J44" s="291"/>
      <c r="K44" s="290" t="s">
        <v>2460</v>
      </c>
      <c r="L44" s="291"/>
      <c r="M44" s="290" t="s">
        <v>2460</v>
      </c>
      <c r="N44" s="291"/>
      <c r="O44" s="290" t="s">
        <v>2460</v>
      </c>
      <c r="P44" s="291"/>
      <c r="Q44" s="290" t="s">
        <v>2460</v>
      </c>
      <c r="R44" s="291"/>
      <c r="S44" s="290" t="s">
        <v>2460</v>
      </c>
      <c r="T44" s="291"/>
      <c r="U44" s="290" t="s">
        <v>2460</v>
      </c>
      <c r="V44" s="291"/>
    </row>
    <row r="45" spans="2:22">
      <c r="B45" s="42" t="s">
        <v>2453</v>
      </c>
      <c r="C45" s="292"/>
      <c r="D45" s="293"/>
      <c r="E45" s="292"/>
      <c r="F45" s="293"/>
      <c r="G45" s="292"/>
      <c r="H45" s="293"/>
      <c r="I45" s="292"/>
      <c r="J45" s="293"/>
      <c r="K45" s="292"/>
      <c r="L45" s="293"/>
      <c r="M45" s="292"/>
      <c r="N45" s="293"/>
      <c r="O45" s="292"/>
      <c r="P45" s="293"/>
      <c r="Q45" s="292"/>
      <c r="R45" s="293"/>
      <c r="S45" s="292"/>
      <c r="T45" s="293"/>
      <c r="U45" s="292"/>
      <c r="V45" s="293"/>
    </row>
    <row r="46" spans="2:22">
      <c r="B46" s="42" t="s">
        <v>2454</v>
      </c>
      <c r="C46" s="287"/>
      <c r="D46" s="288"/>
      <c r="E46" s="287"/>
      <c r="F46" s="288"/>
      <c r="G46" s="287"/>
      <c r="H46" s="288"/>
      <c r="I46" s="287"/>
      <c r="J46" s="288"/>
      <c r="K46" s="287"/>
      <c r="L46" s="288"/>
      <c r="M46" s="287"/>
      <c r="N46" s="288"/>
      <c r="O46" s="287"/>
      <c r="P46" s="288"/>
      <c r="Q46" s="287"/>
      <c r="R46" s="288"/>
      <c r="S46" s="287"/>
      <c r="T46" s="288"/>
      <c r="U46" s="287"/>
      <c r="V46" s="288"/>
    </row>
    <row r="47" spans="2:22">
      <c r="B47" s="42" t="s">
        <v>2455</v>
      </c>
      <c r="C47" s="287"/>
      <c r="D47" s="288"/>
      <c r="E47" s="287"/>
      <c r="F47" s="288"/>
      <c r="G47" s="287"/>
      <c r="H47" s="288"/>
      <c r="I47" s="287"/>
      <c r="J47" s="288"/>
      <c r="K47" s="287"/>
      <c r="L47" s="288"/>
      <c r="M47" s="287"/>
      <c r="N47" s="288"/>
      <c r="O47" s="287"/>
      <c r="P47" s="288"/>
      <c r="Q47" s="287"/>
      <c r="R47" s="288"/>
      <c r="S47" s="287"/>
      <c r="T47" s="288"/>
      <c r="U47" s="287"/>
      <c r="V47" s="288"/>
    </row>
    <row r="48" spans="2:22">
      <c r="B48" s="42" t="s">
        <v>2456</v>
      </c>
      <c r="C48" s="287"/>
      <c r="D48" s="288"/>
      <c r="E48" s="287"/>
      <c r="F48" s="288"/>
      <c r="G48" s="287"/>
      <c r="H48" s="288"/>
      <c r="I48" s="287"/>
      <c r="J48" s="288"/>
      <c r="K48" s="287"/>
      <c r="L48" s="288"/>
      <c r="M48" s="287"/>
      <c r="N48" s="288"/>
      <c r="O48" s="287"/>
      <c r="P48" s="288"/>
      <c r="Q48" s="287"/>
      <c r="R48" s="288"/>
      <c r="S48" s="287"/>
      <c r="T48" s="288"/>
      <c r="U48" s="287"/>
      <c r="V48" s="288"/>
    </row>
    <row r="49" spans="2:32">
      <c r="B49" s="79">
        <f>'1.担当医師情報'!$B$10</f>
        <v>0</v>
      </c>
      <c r="C49" s="286">
        <f>'2.患者基本情報'!$C$5</f>
        <v>0</v>
      </c>
      <c r="D49" s="286"/>
      <c r="E49" s="286">
        <f>'2.患者基本情報'!$C$5</f>
        <v>0</v>
      </c>
      <c r="F49" s="286"/>
      <c r="G49" s="286">
        <f>'2.患者基本情報'!$C$5</f>
        <v>0</v>
      </c>
      <c r="H49" s="286"/>
      <c r="I49" s="286">
        <f>'2.患者基本情報'!$C$5</f>
        <v>0</v>
      </c>
      <c r="J49" s="286"/>
      <c r="K49" s="286">
        <f>'2.患者基本情報'!$C$5</f>
        <v>0</v>
      </c>
      <c r="L49" s="286"/>
      <c r="M49" s="286">
        <f>'2.患者基本情報'!$C$5</f>
        <v>0</v>
      </c>
      <c r="N49" s="286"/>
      <c r="O49" s="286">
        <f>'2.患者基本情報'!$C$5</f>
        <v>0</v>
      </c>
      <c r="P49" s="286"/>
      <c r="Q49" s="286">
        <f>'2.患者基本情報'!$C$5</f>
        <v>0</v>
      </c>
      <c r="R49" s="286"/>
      <c r="S49" s="286">
        <f>'2.患者基本情報'!$C$5</f>
        <v>0</v>
      </c>
      <c r="T49" s="286"/>
      <c r="U49" s="286">
        <f>'2.患者基本情報'!$C$5</f>
        <v>0</v>
      </c>
      <c r="V49" s="286"/>
      <c r="W49" s="289"/>
      <c r="X49" s="289"/>
      <c r="Y49" s="289"/>
      <c r="Z49" s="289"/>
      <c r="AA49" s="289"/>
      <c r="AB49" s="289"/>
      <c r="AC49" s="289"/>
      <c r="AD49" s="289"/>
      <c r="AE49" s="289"/>
      <c r="AF49" s="289"/>
    </row>
    <row r="50" spans="2:32">
      <c r="B50" s="59"/>
      <c r="C50" s="59"/>
    </row>
    <row r="51" spans="2:32">
      <c r="B51" s="96"/>
    </row>
  </sheetData>
  <sheetProtection sheet="1" objects="1" scenarios="1"/>
  <dataConsolidate/>
  <mergeCells count="462">
    <mergeCell ref="M6:N6"/>
    <mergeCell ref="O6:P6"/>
    <mergeCell ref="Q6:R6"/>
    <mergeCell ref="S6:T6"/>
    <mergeCell ref="U5:V5"/>
    <mergeCell ref="I7:J7"/>
    <mergeCell ref="K7:L7"/>
    <mergeCell ref="M7:N7"/>
    <mergeCell ref="C10:D10"/>
    <mergeCell ref="U6:V6"/>
    <mergeCell ref="I6:J6"/>
    <mergeCell ref="K6:L6"/>
    <mergeCell ref="C6:D6"/>
    <mergeCell ref="E6:F6"/>
    <mergeCell ref="G6:H6"/>
    <mergeCell ref="I9:J9"/>
    <mergeCell ref="K9:L9"/>
    <mergeCell ref="M9:N9"/>
    <mergeCell ref="O9:P9"/>
    <mergeCell ref="Q9:R9"/>
    <mergeCell ref="Q8:R8"/>
    <mergeCell ref="C9:D9"/>
    <mergeCell ref="E9:F9"/>
    <mergeCell ref="G9:H9"/>
    <mergeCell ref="AA3:AB3"/>
    <mergeCell ref="AC3:AD3"/>
    <mergeCell ref="C5:D5"/>
    <mergeCell ref="E5:F5"/>
    <mergeCell ref="G5:H5"/>
    <mergeCell ref="I5:J5"/>
    <mergeCell ref="K5:L5"/>
    <mergeCell ref="M5:N5"/>
    <mergeCell ref="O5:P5"/>
    <mergeCell ref="Q5:R5"/>
    <mergeCell ref="I3:J3"/>
    <mergeCell ref="Q3:R3"/>
    <mergeCell ref="S3:T3"/>
    <mergeCell ref="U3:V3"/>
    <mergeCell ref="S5:T5"/>
    <mergeCell ref="D3:G4"/>
    <mergeCell ref="C8:D8"/>
    <mergeCell ref="E8:F8"/>
    <mergeCell ref="G8:H8"/>
    <mergeCell ref="I8:J8"/>
    <mergeCell ref="K8:L8"/>
    <mergeCell ref="M8:N8"/>
    <mergeCell ref="O8:P8"/>
    <mergeCell ref="O7:P7"/>
    <mergeCell ref="Q7:R7"/>
    <mergeCell ref="C7:D7"/>
    <mergeCell ref="E7:F7"/>
    <mergeCell ref="G7:H7"/>
    <mergeCell ref="S7:T7"/>
    <mergeCell ref="U7:V7"/>
    <mergeCell ref="S8:T8"/>
    <mergeCell ref="U8:V8"/>
    <mergeCell ref="S9:T9"/>
    <mergeCell ref="U9:V9"/>
    <mergeCell ref="U18:V18"/>
    <mergeCell ref="M19:N19"/>
    <mergeCell ref="U10:V10"/>
    <mergeCell ref="O11:P11"/>
    <mergeCell ref="O12:P12"/>
    <mergeCell ref="O13:P13"/>
    <mergeCell ref="S11:T11"/>
    <mergeCell ref="S12:T12"/>
    <mergeCell ref="S13:T13"/>
    <mergeCell ref="O19:P19"/>
    <mergeCell ref="Q19:R19"/>
    <mergeCell ref="S19:T19"/>
    <mergeCell ref="U19:V19"/>
    <mergeCell ref="Q13:R13"/>
    <mergeCell ref="Q14:R14"/>
    <mergeCell ref="Q15:R15"/>
    <mergeCell ref="Q16:R16"/>
    <mergeCell ref="Q17:R17"/>
    <mergeCell ref="C18:D18"/>
    <mergeCell ref="E18:F18"/>
    <mergeCell ref="G18:H18"/>
    <mergeCell ref="I18:J18"/>
    <mergeCell ref="K18:L18"/>
    <mergeCell ref="M18:N18"/>
    <mergeCell ref="O18:P18"/>
    <mergeCell ref="Q18:R18"/>
    <mergeCell ref="S18:T18"/>
    <mergeCell ref="U20:V20"/>
    <mergeCell ref="O21:P21"/>
    <mergeCell ref="Q21:R21"/>
    <mergeCell ref="Q20:R20"/>
    <mergeCell ref="C20:D20"/>
    <mergeCell ref="E20:F20"/>
    <mergeCell ref="G20:H20"/>
    <mergeCell ref="I20:J20"/>
    <mergeCell ref="K20:L20"/>
    <mergeCell ref="M20:N20"/>
    <mergeCell ref="O20:P20"/>
    <mergeCell ref="C19:D19"/>
    <mergeCell ref="E19:F19"/>
    <mergeCell ref="G19:H19"/>
    <mergeCell ref="I19:J19"/>
    <mergeCell ref="K19:L19"/>
    <mergeCell ref="S20:T20"/>
    <mergeCell ref="U22:V22"/>
    <mergeCell ref="C22:D22"/>
    <mergeCell ref="E22:F22"/>
    <mergeCell ref="G22:H22"/>
    <mergeCell ref="I22:J22"/>
    <mergeCell ref="K22:L22"/>
    <mergeCell ref="M22:N22"/>
    <mergeCell ref="O22:P22"/>
    <mergeCell ref="Q22:R22"/>
    <mergeCell ref="S22:T22"/>
    <mergeCell ref="S21:T21"/>
    <mergeCell ref="U21:V21"/>
    <mergeCell ref="C21:D21"/>
    <mergeCell ref="E21:F21"/>
    <mergeCell ref="G21:H21"/>
    <mergeCell ref="I21:J21"/>
    <mergeCell ref="K21:L21"/>
    <mergeCell ref="M21:N21"/>
    <mergeCell ref="Q24:R24"/>
    <mergeCell ref="S23:T23"/>
    <mergeCell ref="U23:V23"/>
    <mergeCell ref="S24:T24"/>
    <mergeCell ref="U24:V24"/>
    <mergeCell ref="S25:T25"/>
    <mergeCell ref="U25:V25"/>
    <mergeCell ref="C24:D24"/>
    <mergeCell ref="E24:F24"/>
    <mergeCell ref="G24:H24"/>
    <mergeCell ref="I24:J24"/>
    <mergeCell ref="K24:L24"/>
    <mergeCell ref="M24:N24"/>
    <mergeCell ref="O24:P24"/>
    <mergeCell ref="O23:P23"/>
    <mergeCell ref="Q23:R23"/>
    <mergeCell ref="C23:D23"/>
    <mergeCell ref="E23:F23"/>
    <mergeCell ref="G23:H23"/>
    <mergeCell ref="I23:J23"/>
    <mergeCell ref="K23:L23"/>
    <mergeCell ref="M23:N23"/>
    <mergeCell ref="C25:D25"/>
    <mergeCell ref="E25:F25"/>
    <mergeCell ref="U26:V26"/>
    <mergeCell ref="M27:N27"/>
    <mergeCell ref="C26:D26"/>
    <mergeCell ref="E26:F26"/>
    <mergeCell ref="G26:H26"/>
    <mergeCell ref="I26:J26"/>
    <mergeCell ref="K26:L26"/>
    <mergeCell ref="M26:N26"/>
    <mergeCell ref="O26:P26"/>
    <mergeCell ref="Q26:R26"/>
    <mergeCell ref="S26:T26"/>
    <mergeCell ref="S27:T27"/>
    <mergeCell ref="U27:V27"/>
    <mergeCell ref="G25:H25"/>
    <mergeCell ref="O29:P29"/>
    <mergeCell ref="Q29:R29"/>
    <mergeCell ref="Q28:R28"/>
    <mergeCell ref="C28:D28"/>
    <mergeCell ref="E28:F28"/>
    <mergeCell ref="G28:H28"/>
    <mergeCell ref="I28:J28"/>
    <mergeCell ref="K28:L28"/>
    <mergeCell ref="M28:N28"/>
    <mergeCell ref="O28:P28"/>
    <mergeCell ref="O27:P27"/>
    <mergeCell ref="Q27:R27"/>
    <mergeCell ref="C27:D27"/>
    <mergeCell ref="E27:F27"/>
    <mergeCell ref="G27:H27"/>
    <mergeCell ref="I27:J27"/>
    <mergeCell ref="K27:L27"/>
    <mergeCell ref="I25:J25"/>
    <mergeCell ref="K25:L25"/>
    <mergeCell ref="M25:N25"/>
    <mergeCell ref="O25:P25"/>
    <mergeCell ref="Q25:R25"/>
    <mergeCell ref="S28:T28"/>
    <mergeCell ref="U28:V28"/>
    <mergeCell ref="U30:V30"/>
    <mergeCell ref="C30:D30"/>
    <mergeCell ref="E30:F30"/>
    <mergeCell ref="G30:H30"/>
    <mergeCell ref="I30:J30"/>
    <mergeCell ref="K30:L30"/>
    <mergeCell ref="M30:N30"/>
    <mergeCell ref="O30:P30"/>
    <mergeCell ref="Q30:R30"/>
    <mergeCell ref="S30:T30"/>
    <mergeCell ref="S29:T29"/>
    <mergeCell ref="U29:V29"/>
    <mergeCell ref="C29:D29"/>
    <mergeCell ref="E29:F29"/>
    <mergeCell ref="G29:H29"/>
    <mergeCell ref="I29:J29"/>
    <mergeCell ref="K29:L29"/>
    <mergeCell ref="M29:N29"/>
    <mergeCell ref="Q32:R32"/>
    <mergeCell ref="S31:T31"/>
    <mergeCell ref="U31:V31"/>
    <mergeCell ref="S32:T32"/>
    <mergeCell ref="U32:V32"/>
    <mergeCell ref="S33:T33"/>
    <mergeCell ref="U33:V33"/>
    <mergeCell ref="C32:D32"/>
    <mergeCell ref="E32:F32"/>
    <mergeCell ref="G32:H32"/>
    <mergeCell ref="I32:J32"/>
    <mergeCell ref="K32:L32"/>
    <mergeCell ref="M32:N32"/>
    <mergeCell ref="O32:P32"/>
    <mergeCell ref="O31:P31"/>
    <mergeCell ref="Q31:R31"/>
    <mergeCell ref="C31:D31"/>
    <mergeCell ref="E31:F31"/>
    <mergeCell ref="G31:H31"/>
    <mergeCell ref="I31:J31"/>
    <mergeCell ref="K31:L31"/>
    <mergeCell ref="M31:N31"/>
    <mergeCell ref="C33:D33"/>
    <mergeCell ref="E33:F33"/>
    <mergeCell ref="U34:V34"/>
    <mergeCell ref="M35:N35"/>
    <mergeCell ref="C34:D34"/>
    <mergeCell ref="E34:F34"/>
    <mergeCell ref="G34:H34"/>
    <mergeCell ref="I34:J34"/>
    <mergeCell ref="K34:L34"/>
    <mergeCell ref="M34:N34"/>
    <mergeCell ref="O34:P34"/>
    <mergeCell ref="Q34:R34"/>
    <mergeCell ref="S34:T34"/>
    <mergeCell ref="S35:T35"/>
    <mergeCell ref="U35:V35"/>
    <mergeCell ref="G33:H33"/>
    <mergeCell ref="O37:P37"/>
    <mergeCell ref="Q37:R37"/>
    <mergeCell ref="Q36:R36"/>
    <mergeCell ref="C36:D36"/>
    <mergeCell ref="E36:F36"/>
    <mergeCell ref="G36:H36"/>
    <mergeCell ref="I36:J36"/>
    <mergeCell ref="K36:L36"/>
    <mergeCell ref="M36:N36"/>
    <mergeCell ref="O36:P36"/>
    <mergeCell ref="O35:P35"/>
    <mergeCell ref="Q35:R35"/>
    <mergeCell ref="C35:D35"/>
    <mergeCell ref="E35:F35"/>
    <mergeCell ref="G35:H35"/>
    <mergeCell ref="I35:J35"/>
    <mergeCell ref="K35:L35"/>
    <mergeCell ref="I33:J33"/>
    <mergeCell ref="K33:L33"/>
    <mergeCell ref="M33:N33"/>
    <mergeCell ref="O33:P33"/>
    <mergeCell ref="Q33:R33"/>
    <mergeCell ref="S36:T36"/>
    <mergeCell ref="U36:V36"/>
    <mergeCell ref="U38:V38"/>
    <mergeCell ref="C38:D38"/>
    <mergeCell ref="E38:F38"/>
    <mergeCell ref="G38:H38"/>
    <mergeCell ref="I38:J38"/>
    <mergeCell ref="K38:L38"/>
    <mergeCell ref="M38:N38"/>
    <mergeCell ref="O38:P38"/>
    <mergeCell ref="Q38:R38"/>
    <mergeCell ref="S38:T38"/>
    <mergeCell ref="S37:T37"/>
    <mergeCell ref="U37:V37"/>
    <mergeCell ref="C37:D37"/>
    <mergeCell ref="E37:F37"/>
    <mergeCell ref="G37:H37"/>
    <mergeCell ref="I37:J37"/>
    <mergeCell ref="K37:L37"/>
    <mergeCell ref="M37:N37"/>
    <mergeCell ref="Q40:R40"/>
    <mergeCell ref="S39:T39"/>
    <mergeCell ref="U39:V39"/>
    <mergeCell ref="S40:T40"/>
    <mergeCell ref="U40:V40"/>
    <mergeCell ref="S41:T41"/>
    <mergeCell ref="U41:V41"/>
    <mergeCell ref="C40:D40"/>
    <mergeCell ref="E40:F40"/>
    <mergeCell ref="G40:H40"/>
    <mergeCell ref="I40:J40"/>
    <mergeCell ref="K40:L40"/>
    <mergeCell ref="M40:N40"/>
    <mergeCell ref="O40:P40"/>
    <mergeCell ref="O39:P39"/>
    <mergeCell ref="Q39:R39"/>
    <mergeCell ref="C39:D39"/>
    <mergeCell ref="E39:F39"/>
    <mergeCell ref="G39:H39"/>
    <mergeCell ref="I39:J39"/>
    <mergeCell ref="K39:L39"/>
    <mergeCell ref="M39:N39"/>
    <mergeCell ref="C41:D41"/>
    <mergeCell ref="E41:F41"/>
    <mergeCell ref="U42:V42"/>
    <mergeCell ref="M43:N43"/>
    <mergeCell ref="C42:D42"/>
    <mergeCell ref="E42:F42"/>
    <mergeCell ref="G42:H42"/>
    <mergeCell ref="I42:J42"/>
    <mergeCell ref="K42:L42"/>
    <mergeCell ref="M42:N42"/>
    <mergeCell ref="O42:P42"/>
    <mergeCell ref="Q42:R42"/>
    <mergeCell ref="S42:T42"/>
    <mergeCell ref="S43:T43"/>
    <mergeCell ref="U43:V43"/>
    <mergeCell ref="G41:H41"/>
    <mergeCell ref="O45:P45"/>
    <mergeCell ref="Q45:R45"/>
    <mergeCell ref="Q44:R44"/>
    <mergeCell ref="C44:D44"/>
    <mergeCell ref="E44:F44"/>
    <mergeCell ref="G44:H44"/>
    <mergeCell ref="I44:J44"/>
    <mergeCell ref="K44:L44"/>
    <mergeCell ref="M44:N44"/>
    <mergeCell ref="O44:P44"/>
    <mergeCell ref="O43:P43"/>
    <mergeCell ref="Q43:R43"/>
    <mergeCell ref="I41:J41"/>
    <mergeCell ref="K41:L41"/>
    <mergeCell ref="M41:N41"/>
    <mergeCell ref="O41:P41"/>
    <mergeCell ref="Q41:R41"/>
    <mergeCell ref="O46:P46"/>
    <mergeCell ref="Q46:R46"/>
    <mergeCell ref="S46:T46"/>
    <mergeCell ref="C45:D45"/>
    <mergeCell ref="E45:F45"/>
    <mergeCell ref="C43:D43"/>
    <mergeCell ref="E43:F43"/>
    <mergeCell ref="G43:H43"/>
    <mergeCell ref="I43:J43"/>
    <mergeCell ref="K43:L43"/>
    <mergeCell ref="S44:T44"/>
    <mergeCell ref="U44:V44"/>
    <mergeCell ref="G45:H45"/>
    <mergeCell ref="I45:J45"/>
    <mergeCell ref="K45:L45"/>
    <mergeCell ref="M45:N45"/>
    <mergeCell ref="C47:D47"/>
    <mergeCell ref="E47:F47"/>
    <mergeCell ref="G47:H47"/>
    <mergeCell ref="I47:J47"/>
    <mergeCell ref="C46:D46"/>
    <mergeCell ref="E46:F46"/>
    <mergeCell ref="G46:H46"/>
    <mergeCell ref="I46:J46"/>
    <mergeCell ref="K46:L46"/>
    <mergeCell ref="K47:L47"/>
    <mergeCell ref="S45:T45"/>
    <mergeCell ref="U45:V45"/>
    <mergeCell ref="O47:P47"/>
    <mergeCell ref="Q47:R47"/>
    <mergeCell ref="S47:T47"/>
    <mergeCell ref="U47:V47"/>
    <mergeCell ref="U46:V46"/>
    <mergeCell ref="M47:N47"/>
    <mergeCell ref="M46:N46"/>
    <mergeCell ref="AE49:AF49"/>
    <mergeCell ref="S49:T49"/>
    <mergeCell ref="U49:V49"/>
    <mergeCell ref="W49:X49"/>
    <mergeCell ref="Y49:Z49"/>
    <mergeCell ref="AA49:AB49"/>
    <mergeCell ref="AC49:AD49"/>
    <mergeCell ref="S48:T48"/>
    <mergeCell ref="U48:V48"/>
    <mergeCell ref="Q49:R49"/>
    <mergeCell ref="Q48:R48"/>
    <mergeCell ref="K48:L48"/>
    <mergeCell ref="M48:N48"/>
    <mergeCell ref="O48:P48"/>
    <mergeCell ref="C49:D49"/>
    <mergeCell ref="E49:F49"/>
    <mergeCell ref="G49:H49"/>
    <mergeCell ref="I49:J49"/>
    <mergeCell ref="K49:L49"/>
    <mergeCell ref="M49:N49"/>
    <mergeCell ref="O49:P49"/>
    <mergeCell ref="C48:D48"/>
    <mergeCell ref="E48:F48"/>
    <mergeCell ref="G48:H48"/>
    <mergeCell ref="I48:J48"/>
    <mergeCell ref="E15:F15"/>
    <mergeCell ref="E16:F16"/>
    <mergeCell ref="E17:F17"/>
    <mergeCell ref="G14:H14"/>
    <mergeCell ref="G15:H15"/>
    <mergeCell ref="G16:H16"/>
    <mergeCell ref="G17:H17"/>
    <mergeCell ref="C11:D11"/>
    <mergeCell ref="C12:D12"/>
    <mergeCell ref="C13:D13"/>
    <mergeCell ref="C14:D14"/>
    <mergeCell ref="C15:D15"/>
    <mergeCell ref="C16:D16"/>
    <mergeCell ref="C17:D17"/>
    <mergeCell ref="E10:F10"/>
    <mergeCell ref="G10:H10"/>
    <mergeCell ref="I10:J10"/>
    <mergeCell ref="K10:L10"/>
    <mergeCell ref="M10:N10"/>
    <mergeCell ref="S10:T10"/>
    <mergeCell ref="Q10:R10"/>
    <mergeCell ref="O10:P10"/>
    <mergeCell ref="E14:F14"/>
    <mergeCell ref="E11:F11"/>
    <mergeCell ref="E12:F12"/>
    <mergeCell ref="E13:F13"/>
    <mergeCell ref="G11:H11"/>
    <mergeCell ref="G12:H12"/>
    <mergeCell ref="G13:H13"/>
    <mergeCell ref="K11:L11"/>
    <mergeCell ref="K12:L12"/>
    <mergeCell ref="K13:L13"/>
    <mergeCell ref="I11:J11"/>
    <mergeCell ref="I12:J12"/>
    <mergeCell ref="I13:J13"/>
    <mergeCell ref="I14:J14"/>
    <mergeCell ref="Q11:R11"/>
    <mergeCell ref="Q12:R12"/>
    <mergeCell ref="I15:J15"/>
    <mergeCell ref="I16:J16"/>
    <mergeCell ref="I17:J17"/>
    <mergeCell ref="K14:L14"/>
    <mergeCell ref="K15:L15"/>
    <mergeCell ref="K16:L16"/>
    <mergeCell ref="K17:L17"/>
    <mergeCell ref="M11:N11"/>
    <mergeCell ref="M12:N12"/>
    <mergeCell ref="M13:N13"/>
    <mergeCell ref="M14:N14"/>
    <mergeCell ref="M15:N15"/>
    <mergeCell ref="M16:N16"/>
    <mergeCell ref="M17:N17"/>
    <mergeCell ref="O14:P14"/>
    <mergeCell ref="O15:P15"/>
    <mergeCell ref="O16:P16"/>
    <mergeCell ref="O17:P17"/>
    <mergeCell ref="U11:V11"/>
    <mergeCell ref="U12:V12"/>
    <mergeCell ref="U13:V13"/>
    <mergeCell ref="U14:V14"/>
    <mergeCell ref="U15:V15"/>
    <mergeCell ref="U16:V16"/>
    <mergeCell ref="U17:V17"/>
    <mergeCell ref="S14:T14"/>
    <mergeCell ref="S15:T15"/>
    <mergeCell ref="S16:T16"/>
    <mergeCell ref="S17:T17"/>
  </mergeCells>
  <phoneticPr fontId="14"/>
  <conditionalFormatting sqref="C4">
    <cfRule type="expression" dxfId="498" priority="6">
      <formula>$C$4=""</formula>
    </cfRule>
  </conditionalFormatting>
  <conditionalFormatting sqref="C7:C8">
    <cfRule type="expression" dxfId="497" priority="40">
      <formula>$C$4="あり"</formula>
    </cfRule>
  </conditionalFormatting>
  <conditionalFormatting sqref="C10">
    <cfRule type="expression" dxfId="496" priority="803">
      <formula>$C$4="あり"</formula>
    </cfRule>
  </conditionalFormatting>
  <conditionalFormatting sqref="C12">
    <cfRule type="expression" dxfId="495" priority="627">
      <formula>$C$9&lt;&gt;""</formula>
    </cfRule>
  </conditionalFormatting>
  <conditionalFormatting sqref="C18 O18">
    <cfRule type="expression" dxfId="494" priority="755">
      <formula>C6&lt;&gt;""</formula>
    </cfRule>
  </conditionalFormatting>
  <conditionalFormatting sqref="C19">
    <cfRule type="expression" dxfId="493" priority="754">
      <formula>C18&lt;&gt;""</formula>
    </cfRule>
  </conditionalFormatting>
  <conditionalFormatting sqref="C20">
    <cfRule type="expression" dxfId="492" priority="805">
      <formula>C19="継続中"</formula>
    </cfRule>
    <cfRule type="expression" dxfId="491" priority="807">
      <formula>C19="終了済"</formula>
    </cfRule>
  </conditionalFormatting>
  <conditionalFormatting sqref="C21">
    <cfRule type="expression" dxfId="490" priority="806">
      <formula>C19="終了済"</formula>
    </cfRule>
    <cfRule type="expression" dxfId="489" priority="804">
      <formula>C19="継続中"</formula>
    </cfRule>
  </conditionalFormatting>
  <conditionalFormatting sqref="C27">
    <cfRule type="expression" dxfId="488" priority="330">
      <formula>C23="Grade3以上あり"</formula>
    </cfRule>
  </conditionalFormatting>
  <conditionalFormatting sqref="C32">
    <cfRule type="expression" dxfId="487" priority="329">
      <formula>C23="Grade3以上あり"</formula>
    </cfRule>
  </conditionalFormatting>
  <conditionalFormatting sqref="C33">
    <cfRule type="expression" dxfId="486" priority="638">
      <formula>$C$23="Grade3以上あり"</formula>
    </cfRule>
  </conditionalFormatting>
  <conditionalFormatting sqref="C37">
    <cfRule type="expression" dxfId="485" priority="301">
      <formula>C23="Grade3以上あり"</formula>
    </cfRule>
  </conditionalFormatting>
  <conditionalFormatting sqref="C40">
    <cfRule type="expression" dxfId="484" priority="634">
      <formula>C23="Grade3以上あり"</formula>
    </cfRule>
  </conditionalFormatting>
  <conditionalFormatting sqref="C42">
    <cfRule type="expression" dxfId="483" priority="272">
      <formula>C23="Grade3以上あり"</formula>
    </cfRule>
  </conditionalFormatting>
  <conditionalFormatting sqref="C43">
    <cfRule type="expression" dxfId="482" priority="632">
      <formula>C23="Grade3以上あり"</formula>
    </cfRule>
  </conditionalFormatting>
  <conditionalFormatting sqref="C45">
    <cfRule type="expression" dxfId="481" priority="631">
      <formula>C23="Grade3以上あり"</formula>
    </cfRule>
  </conditionalFormatting>
  <conditionalFormatting sqref="C47">
    <cfRule type="expression" dxfId="480" priority="243">
      <formula>C23="Grade3以上あり"</formula>
    </cfRule>
  </conditionalFormatting>
  <conditionalFormatting sqref="C48">
    <cfRule type="expression" dxfId="479" priority="629">
      <formula>C23="Grade3以上あり"</formula>
    </cfRule>
  </conditionalFormatting>
  <conditionalFormatting sqref="C6:D6">
    <cfRule type="expression" dxfId="478" priority="3">
      <formula>$C$4="あり"</formula>
    </cfRule>
  </conditionalFormatting>
  <conditionalFormatting sqref="C9:D9">
    <cfRule type="expression" dxfId="477" priority="802">
      <formula>$C$4="あり"</formula>
    </cfRule>
  </conditionalFormatting>
  <conditionalFormatting sqref="C22:D22">
    <cfRule type="expression" dxfId="476" priority="7">
      <formula>$C$6&lt;&gt;""</formula>
    </cfRule>
  </conditionalFormatting>
  <conditionalFormatting sqref="C23:D23">
    <cfRule type="expression" dxfId="475" priority="753">
      <formula>C6&lt;&gt;""</formula>
    </cfRule>
  </conditionalFormatting>
  <conditionalFormatting sqref="C25:D28 C30:D33 C35:D38 C40:D43 C45:D48">
    <cfRule type="expression" dxfId="474" priority="185">
      <formula>$C$23="Grade3以上あり"</formula>
    </cfRule>
  </conditionalFormatting>
  <conditionalFormatting sqref="E6">
    <cfRule type="expression" dxfId="473" priority="36">
      <formula>$C$19="終了済"</formula>
    </cfRule>
    <cfRule type="expression" dxfId="472" priority="35">
      <formula>$C$19="継続中"</formula>
    </cfRule>
  </conditionalFormatting>
  <conditionalFormatting sqref="E7:E8">
    <cfRule type="expression" dxfId="471" priority="795">
      <formula>E6&lt;&gt;""</formula>
    </cfRule>
  </conditionalFormatting>
  <conditionalFormatting sqref="E10">
    <cfRule type="expression" dxfId="470" priority="796">
      <formula>E9&lt;&gt;""</formula>
    </cfRule>
  </conditionalFormatting>
  <conditionalFormatting sqref="E12">
    <cfRule type="expression" dxfId="469" priority="628">
      <formula>E$9&lt;&gt;""</formula>
    </cfRule>
  </conditionalFormatting>
  <conditionalFormatting sqref="E13:E17">
    <cfRule type="expression" dxfId="468" priority="464">
      <formula>E12&lt;&gt;""</formula>
    </cfRule>
  </conditionalFormatting>
  <conditionalFormatting sqref="E18">
    <cfRule type="expression" dxfId="467" priority="752">
      <formula>E6&lt;&gt;""</formula>
    </cfRule>
  </conditionalFormatting>
  <conditionalFormatting sqref="E19">
    <cfRule type="expression" dxfId="466" priority="751">
      <formula>E18&lt;&gt;""</formula>
    </cfRule>
  </conditionalFormatting>
  <conditionalFormatting sqref="E20">
    <cfRule type="expression" dxfId="465" priority="712">
      <formula>E19="継続中"</formula>
    </cfRule>
    <cfRule type="expression" dxfId="464" priority="713">
      <formula>E19="終了済"</formula>
    </cfRule>
  </conditionalFormatting>
  <conditionalFormatting sqref="E21">
    <cfRule type="expression" dxfId="463" priority="684">
      <formula>E19="継続中"</formula>
    </cfRule>
    <cfRule type="expression" dxfId="462" priority="685">
      <formula>E19="終了済"</formula>
    </cfRule>
  </conditionalFormatting>
  <conditionalFormatting sqref="E23">
    <cfRule type="expression" dxfId="461" priority="653">
      <formula>E18&lt;&gt;""</formula>
    </cfRule>
  </conditionalFormatting>
  <conditionalFormatting sqref="E28">
    <cfRule type="expression" dxfId="460" priority="214">
      <formula>E23="Grade3以上あり"</formula>
    </cfRule>
  </conditionalFormatting>
  <conditionalFormatting sqref="E30">
    <cfRule type="expression" dxfId="459" priority="186">
      <formula>E23="Grade3以上あり"</formula>
    </cfRule>
  </conditionalFormatting>
  <conditionalFormatting sqref="E33">
    <cfRule type="expression" dxfId="458" priority="328">
      <formula>E23="Grade3以上あり"</formula>
    </cfRule>
  </conditionalFormatting>
  <conditionalFormatting sqref="E35">
    <cfRule type="expression" dxfId="457" priority="300">
      <formula>E23="Grade3以上あり"</formula>
    </cfRule>
  </conditionalFormatting>
  <conditionalFormatting sqref="E38">
    <cfRule type="expression" dxfId="456" priority="299">
      <formula>E23="Grade3以上あり"</formula>
    </cfRule>
  </conditionalFormatting>
  <conditionalFormatting sqref="E40">
    <cfRule type="expression" dxfId="455" priority="271">
      <formula>E23="Grade3以上あり"</formula>
    </cfRule>
  </conditionalFormatting>
  <conditionalFormatting sqref="E42">
    <cfRule type="expression" dxfId="454" priority="127">
      <formula>E23="Grade3以上あり"</formula>
    </cfRule>
  </conditionalFormatting>
  <conditionalFormatting sqref="E43">
    <cfRule type="expression" dxfId="453" priority="270">
      <formula>E23="Grade3以上あり"</formula>
    </cfRule>
  </conditionalFormatting>
  <conditionalFormatting sqref="E45">
    <cfRule type="expression" dxfId="452" priority="242">
      <formula>E23="Grade3以上あり"</formula>
    </cfRule>
  </conditionalFormatting>
  <conditionalFormatting sqref="E47">
    <cfRule type="expression" dxfId="451" priority="155">
      <formula>E23="Grade3以上あり"</formula>
    </cfRule>
  </conditionalFormatting>
  <conditionalFormatting sqref="E48">
    <cfRule type="expression" dxfId="450" priority="241">
      <formula>E23="Grade3以上あり"</formula>
    </cfRule>
  </conditionalFormatting>
  <conditionalFormatting sqref="E25:F28 E30:F33 E35:F38 E40:F43 E45:F48">
    <cfRule type="expression" dxfId="449" priority="72">
      <formula>$E$23="Grade3以上あり"</formula>
    </cfRule>
  </conditionalFormatting>
  <conditionalFormatting sqref="E9:V9 C13:C17">
    <cfRule type="expression" dxfId="448" priority="473">
      <formula>C8&lt;&gt;""</formula>
    </cfRule>
  </conditionalFormatting>
  <conditionalFormatting sqref="E22:V22">
    <cfRule type="expression" dxfId="447" priority="714">
      <formula>E18&lt;&gt;""</formula>
    </cfRule>
  </conditionalFormatting>
  <conditionalFormatting sqref="G6">
    <cfRule type="expression" dxfId="446" priority="2">
      <formula>$E$19="終了済"</formula>
    </cfRule>
  </conditionalFormatting>
  <conditionalFormatting sqref="G7:G8">
    <cfRule type="expression" dxfId="445" priority="794">
      <formula>G6&lt;&gt;""</formula>
    </cfRule>
  </conditionalFormatting>
  <conditionalFormatting sqref="G10">
    <cfRule type="expression" dxfId="444" priority="793">
      <formula>G9&lt;&gt;""</formula>
    </cfRule>
  </conditionalFormatting>
  <conditionalFormatting sqref="G12">
    <cfRule type="expression" dxfId="443" priority="607">
      <formula>G$9&lt;&gt;""</formula>
    </cfRule>
  </conditionalFormatting>
  <conditionalFormatting sqref="G13:G17">
    <cfRule type="expression" dxfId="442" priority="455">
      <formula>G12&lt;&gt;""</formula>
    </cfRule>
  </conditionalFormatting>
  <conditionalFormatting sqref="G18">
    <cfRule type="expression" dxfId="441" priority="749">
      <formula>G6&lt;&gt;""</formula>
    </cfRule>
  </conditionalFormatting>
  <conditionalFormatting sqref="G19">
    <cfRule type="expression" dxfId="440" priority="748">
      <formula>G18&lt;&gt;""</formula>
    </cfRule>
  </conditionalFormatting>
  <conditionalFormatting sqref="G20">
    <cfRule type="expression" dxfId="439" priority="711">
      <formula>G19="終了済"</formula>
    </cfRule>
    <cfRule type="expression" dxfId="438" priority="710">
      <formula>G19="継続中"</formula>
    </cfRule>
  </conditionalFormatting>
  <conditionalFormatting sqref="G21">
    <cfRule type="expression" dxfId="437" priority="683">
      <formula>G19="終了済"</formula>
    </cfRule>
    <cfRule type="expression" dxfId="436" priority="682">
      <formula>G19="継続中"</formula>
    </cfRule>
  </conditionalFormatting>
  <conditionalFormatting sqref="G23">
    <cfRule type="expression" dxfId="435" priority="652">
      <formula>G18&lt;&gt;""</formula>
    </cfRule>
  </conditionalFormatting>
  <conditionalFormatting sqref="G25">
    <cfRule type="expression" dxfId="434" priority="213">
      <formula>G23="Grade3以上あり"</formula>
    </cfRule>
  </conditionalFormatting>
  <conditionalFormatting sqref="G28">
    <cfRule type="expression" dxfId="433" priority="212">
      <formula>G23="Grade3以上あり"</formula>
    </cfRule>
  </conditionalFormatting>
  <conditionalFormatting sqref="G30">
    <cfRule type="expression" dxfId="432" priority="327">
      <formula>G23="Grade3以上あり"</formula>
    </cfRule>
  </conditionalFormatting>
  <conditionalFormatting sqref="G33">
    <cfRule type="expression" dxfId="431" priority="326">
      <formula>G23="Grade3以上あり"</formula>
    </cfRule>
  </conditionalFormatting>
  <conditionalFormatting sqref="G35">
    <cfRule type="expression" dxfId="430" priority="298">
      <formula>G23="Grade3以上あり"</formula>
    </cfRule>
  </conditionalFormatting>
  <conditionalFormatting sqref="G38">
    <cfRule type="expression" dxfId="429" priority="297">
      <formula>G23="Grade3以上あり"</formula>
    </cfRule>
  </conditionalFormatting>
  <conditionalFormatting sqref="G45">
    <cfRule type="expression" dxfId="428" priority="240">
      <formula>G23="Grade3以上あり"</formula>
    </cfRule>
  </conditionalFormatting>
  <conditionalFormatting sqref="G47">
    <cfRule type="expression" dxfId="427" priority="153">
      <formula>G23="Grade3以上あり"</formula>
    </cfRule>
  </conditionalFormatting>
  <conditionalFormatting sqref="G48">
    <cfRule type="expression" dxfId="426" priority="239">
      <formula>G23="Grade3以上あり"</formula>
    </cfRule>
  </conditionalFormatting>
  <conditionalFormatting sqref="G25:H28 G30:H33 G35:H38 G40:H43 G45:H48">
    <cfRule type="expression" dxfId="425" priority="269">
      <formula>$G$23="Grade3以上あり"</formula>
    </cfRule>
  </conditionalFormatting>
  <conditionalFormatting sqref="I6">
    <cfRule type="expression" dxfId="424" priority="1">
      <formula>$G$19="終了済"</formula>
    </cfRule>
  </conditionalFormatting>
  <conditionalFormatting sqref="I7:I8">
    <cfRule type="expression" dxfId="423" priority="791">
      <formula>I6&lt;&gt;""</formula>
    </cfRule>
  </conditionalFormatting>
  <conditionalFormatting sqref="I10">
    <cfRule type="expression" dxfId="422" priority="790">
      <formula>I9&lt;&gt;""</formula>
    </cfRule>
  </conditionalFormatting>
  <conditionalFormatting sqref="I12">
    <cfRule type="expression" dxfId="421" priority="450">
      <formula>I$9&lt;&gt;""</formula>
    </cfRule>
  </conditionalFormatting>
  <conditionalFormatting sqref="I13:I17">
    <cfRule type="expression" dxfId="420" priority="445">
      <formula>I12&lt;&gt;""</formula>
    </cfRule>
  </conditionalFormatting>
  <conditionalFormatting sqref="I18">
    <cfRule type="expression" dxfId="419" priority="746">
      <formula>I6&lt;&gt;""</formula>
    </cfRule>
  </conditionalFormatting>
  <conditionalFormatting sqref="I19">
    <cfRule type="expression" dxfId="418" priority="745">
      <formula>I18&lt;&gt;""</formula>
    </cfRule>
  </conditionalFormatting>
  <conditionalFormatting sqref="I20">
    <cfRule type="expression" dxfId="417" priority="709">
      <formula>I19="終了済"</formula>
    </cfRule>
    <cfRule type="expression" dxfId="416" priority="708">
      <formula>I19="継続中"</formula>
    </cfRule>
  </conditionalFormatting>
  <conditionalFormatting sqref="I21">
    <cfRule type="expression" dxfId="415" priority="680">
      <formula>I19="継続中"</formula>
    </cfRule>
    <cfRule type="expression" dxfId="414" priority="681">
      <formula>I19="終了済"</formula>
    </cfRule>
  </conditionalFormatting>
  <conditionalFormatting sqref="I23">
    <cfRule type="expression" dxfId="413" priority="651">
      <formula>I18&lt;&gt;""</formula>
    </cfRule>
  </conditionalFormatting>
  <conditionalFormatting sqref="I25">
    <cfRule type="expression" dxfId="412" priority="211">
      <formula>I23="Grade3以上あり"</formula>
    </cfRule>
  </conditionalFormatting>
  <conditionalFormatting sqref="I28">
    <cfRule type="expression" dxfId="411" priority="210">
      <formula>I23="Grade3以上あり"</formula>
    </cfRule>
  </conditionalFormatting>
  <conditionalFormatting sqref="I30">
    <cfRule type="expression" dxfId="410" priority="325">
      <formula>I23="Grade3以上あり"</formula>
    </cfRule>
  </conditionalFormatting>
  <conditionalFormatting sqref="I33">
    <cfRule type="expression" dxfId="409" priority="324">
      <formula>I23="Grade3以上あり"</formula>
    </cfRule>
  </conditionalFormatting>
  <conditionalFormatting sqref="I35">
    <cfRule type="expression" dxfId="408" priority="296">
      <formula>I23="Grade3以上あり"</formula>
    </cfRule>
  </conditionalFormatting>
  <conditionalFormatting sqref="I37">
    <cfRule type="expression" dxfId="407" priority="95">
      <formula>I23="Grade3以上あり"</formula>
    </cfRule>
  </conditionalFormatting>
  <conditionalFormatting sqref="I38">
    <cfRule type="expression" dxfId="406" priority="295">
      <formula>I23="Grade3以上あり"</formula>
    </cfRule>
  </conditionalFormatting>
  <conditionalFormatting sqref="I40">
    <cfRule type="expression" dxfId="405" priority="267">
      <formula>I23="Grade3以上あり"</formula>
    </cfRule>
  </conditionalFormatting>
  <conditionalFormatting sqref="I42">
    <cfRule type="expression" dxfId="404" priority="123">
      <formula>I23="Grade3以上あり"</formula>
    </cfRule>
  </conditionalFormatting>
  <conditionalFormatting sqref="I43">
    <cfRule type="expression" dxfId="403" priority="266">
      <formula>I23="Grade3以上あり"</formula>
    </cfRule>
  </conditionalFormatting>
  <conditionalFormatting sqref="I45">
    <cfRule type="expression" dxfId="402" priority="238">
      <formula>I23="Grade3以上あり"</formula>
    </cfRule>
  </conditionalFormatting>
  <conditionalFormatting sqref="I47">
    <cfRule type="expression" dxfId="401" priority="151">
      <formula>I23="Grade3以上あり"</formula>
    </cfRule>
  </conditionalFormatting>
  <conditionalFormatting sqref="I48">
    <cfRule type="expression" dxfId="400" priority="237">
      <formula>I23="Grade3以上あり"</formula>
    </cfRule>
  </conditionalFormatting>
  <conditionalFormatting sqref="I25:J28 I30:J33 I35:J38 I40:J43 I45:J48">
    <cfRule type="expression" dxfId="399" priority="179">
      <formula>$I$23="Grade3以上あり"</formula>
    </cfRule>
  </conditionalFormatting>
  <conditionalFormatting sqref="K7:K8">
    <cfRule type="expression" dxfId="398" priority="788">
      <formula>K6&lt;&gt;""</formula>
    </cfRule>
  </conditionalFormatting>
  <conditionalFormatting sqref="K10">
    <cfRule type="expression" dxfId="397" priority="787">
      <formula>K9&lt;&gt;""</formula>
    </cfRule>
  </conditionalFormatting>
  <conditionalFormatting sqref="K12">
    <cfRule type="expression" dxfId="396" priority="440">
      <formula>K$9&lt;&gt;""</formula>
    </cfRule>
  </conditionalFormatting>
  <conditionalFormatting sqref="K13:K17">
    <cfRule type="expression" dxfId="395" priority="435">
      <formula>K12&lt;&gt;""</formula>
    </cfRule>
  </conditionalFormatting>
  <conditionalFormatting sqref="K18">
    <cfRule type="expression" dxfId="394" priority="743">
      <formula>K6&lt;&gt;""</formula>
    </cfRule>
  </conditionalFormatting>
  <conditionalFormatting sqref="K19">
    <cfRule type="expression" dxfId="393" priority="742">
      <formula>K18&lt;&gt;""</formula>
    </cfRule>
  </conditionalFormatting>
  <conditionalFormatting sqref="K20">
    <cfRule type="expression" dxfId="392" priority="707">
      <formula>K19="終了済"</formula>
    </cfRule>
    <cfRule type="expression" dxfId="391" priority="706">
      <formula>K19="継続中"</formula>
    </cfRule>
  </conditionalFormatting>
  <conditionalFormatting sqref="K21">
    <cfRule type="expression" dxfId="390" priority="679">
      <formula>K19="終了済"</formula>
    </cfRule>
    <cfRule type="expression" dxfId="389" priority="678">
      <formula>K19="継続中"</formula>
    </cfRule>
  </conditionalFormatting>
  <conditionalFormatting sqref="K23">
    <cfRule type="expression" dxfId="388" priority="650">
      <formula>K18&lt;&gt;""</formula>
    </cfRule>
  </conditionalFormatting>
  <conditionalFormatting sqref="K25">
    <cfRule type="expression" dxfId="387" priority="209">
      <formula>K23="Grade3以上あり"</formula>
    </cfRule>
  </conditionalFormatting>
  <conditionalFormatting sqref="K28">
    <cfRule type="expression" dxfId="386" priority="208">
      <formula>K23="Grade3以上あり"</formula>
    </cfRule>
  </conditionalFormatting>
  <conditionalFormatting sqref="K30">
    <cfRule type="expression" dxfId="385" priority="323">
      <formula>K23="Grade3以上あり"</formula>
    </cfRule>
  </conditionalFormatting>
  <conditionalFormatting sqref="K33">
    <cfRule type="expression" dxfId="384" priority="322">
      <formula>K23="Grade3以上あり"</formula>
    </cfRule>
  </conditionalFormatting>
  <conditionalFormatting sqref="K35">
    <cfRule type="expression" dxfId="383" priority="294">
      <formula>K23="Grade3以上あり"</formula>
    </cfRule>
  </conditionalFormatting>
  <conditionalFormatting sqref="K37">
    <cfRule type="expression" dxfId="382" priority="93">
      <formula>K23="Grade3以上あり"</formula>
    </cfRule>
  </conditionalFormatting>
  <conditionalFormatting sqref="K38">
    <cfRule type="expression" dxfId="381" priority="293">
      <formula>K23="Grade3以上あり"</formula>
    </cfRule>
  </conditionalFormatting>
  <conditionalFormatting sqref="K40">
    <cfRule type="expression" dxfId="380" priority="265">
      <formula>K23="Grade3以上あり"</formula>
    </cfRule>
  </conditionalFormatting>
  <conditionalFormatting sqref="K42">
    <cfRule type="expression" dxfId="379" priority="121">
      <formula>K23="Grade3以上あり"</formula>
    </cfRule>
  </conditionalFormatting>
  <conditionalFormatting sqref="K43">
    <cfRule type="expression" dxfId="378" priority="264">
      <formula>K23="Grade3以上あり"</formula>
    </cfRule>
  </conditionalFormatting>
  <conditionalFormatting sqref="K45">
    <cfRule type="expression" dxfId="377" priority="236">
      <formula>K23="Grade3以上あり"</formula>
    </cfRule>
  </conditionalFormatting>
  <conditionalFormatting sqref="K47">
    <cfRule type="expression" dxfId="376" priority="149">
      <formula>K23="Grade3以上あり"</formula>
    </cfRule>
  </conditionalFormatting>
  <conditionalFormatting sqref="K48">
    <cfRule type="expression" dxfId="375" priority="235">
      <formula>K23="Grade3以上あり"</formula>
    </cfRule>
  </conditionalFormatting>
  <conditionalFormatting sqref="K6:L6">
    <cfRule type="expression" dxfId="374" priority="28">
      <formula>$I$19="継続中"</formula>
    </cfRule>
    <cfRule type="expression" dxfId="373" priority="29">
      <formula>$I$19="終了済"</formula>
    </cfRule>
  </conditionalFormatting>
  <conditionalFormatting sqref="K25:L28 K30:L33 K35:L38 K40:L43 K45:L48">
    <cfRule type="expression" dxfId="372" priority="66">
      <formula>$K$23="Grade3以上あり"</formula>
    </cfRule>
  </conditionalFormatting>
  <conditionalFormatting sqref="M7:M8">
    <cfRule type="expression" dxfId="371" priority="785">
      <formula>M6&lt;&gt;""</formula>
    </cfRule>
  </conditionalFormatting>
  <conditionalFormatting sqref="M10">
    <cfRule type="expression" dxfId="370" priority="784">
      <formula>M9&lt;&gt;""</formula>
    </cfRule>
  </conditionalFormatting>
  <conditionalFormatting sqref="M12">
    <cfRule type="expression" dxfId="369" priority="430">
      <formula>M$9&lt;&gt;""</formula>
    </cfRule>
  </conditionalFormatting>
  <conditionalFormatting sqref="M13:M17">
    <cfRule type="expression" dxfId="368" priority="425">
      <formula>M12&lt;&gt;""</formula>
    </cfRule>
  </conditionalFormatting>
  <conditionalFormatting sqref="M18">
    <cfRule type="expression" dxfId="367" priority="740">
      <formula>M6&lt;&gt;""</formula>
    </cfRule>
  </conditionalFormatting>
  <conditionalFormatting sqref="M19">
    <cfRule type="expression" dxfId="366" priority="739">
      <formula>M18&lt;&gt;""</formula>
    </cfRule>
  </conditionalFormatting>
  <conditionalFormatting sqref="M20">
    <cfRule type="expression" dxfId="365" priority="704">
      <formula>M19="継続中"</formula>
    </cfRule>
    <cfRule type="expression" dxfId="364" priority="705">
      <formula>M19="終了済"</formula>
    </cfRule>
  </conditionalFormatting>
  <conditionalFormatting sqref="M21">
    <cfRule type="expression" dxfId="363" priority="677">
      <formula>M19="終了済"</formula>
    </cfRule>
    <cfRule type="expression" dxfId="362" priority="676">
      <formula>M19="継続中"</formula>
    </cfRule>
  </conditionalFormatting>
  <conditionalFormatting sqref="M23">
    <cfRule type="expression" dxfId="361" priority="649">
      <formula>M18&lt;&gt;""</formula>
    </cfRule>
  </conditionalFormatting>
  <conditionalFormatting sqref="M25">
    <cfRule type="expression" dxfId="360" priority="207">
      <formula>M23="Grade3以上あり"</formula>
    </cfRule>
  </conditionalFormatting>
  <conditionalFormatting sqref="M28">
    <cfRule type="expression" dxfId="359" priority="206">
      <formula>M23="Grade3以上あり"</formula>
    </cfRule>
  </conditionalFormatting>
  <conditionalFormatting sqref="M30">
    <cfRule type="expression" dxfId="358" priority="321">
      <formula>M23="Grade3以上あり"</formula>
    </cfRule>
  </conditionalFormatting>
  <conditionalFormatting sqref="M33">
    <cfRule type="expression" dxfId="357" priority="320">
      <formula>M23="Grade3以上あり"</formula>
    </cfRule>
  </conditionalFormatting>
  <conditionalFormatting sqref="M35">
    <cfRule type="expression" dxfId="356" priority="292">
      <formula>M23="Grade3以上あり"</formula>
    </cfRule>
  </conditionalFormatting>
  <conditionalFormatting sqref="M38">
    <cfRule type="expression" dxfId="355" priority="291">
      <formula>M23="Grade3以上あり"</formula>
    </cfRule>
  </conditionalFormatting>
  <conditionalFormatting sqref="M40">
    <cfRule type="expression" dxfId="354" priority="263">
      <formula>M23="Grade3以上あり"</formula>
    </cfRule>
  </conditionalFormatting>
  <conditionalFormatting sqref="M43">
    <cfRule type="expression" dxfId="353" priority="262">
      <formula>M23="Grade3以上あり"</formula>
    </cfRule>
  </conditionalFormatting>
  <conditionalFormatting sqref="M45">
    <cfRule type="expression" dxfId="352" priority="234">
      <formula>M23="Grade3以上あり"</formula>
    </cfRule>
  </conditionalFormatting>
  <conditionalFormatting sqref="M48">
    <cfRule type="expression" dxfId="351" priority="233">
      <formula>M23="Grade3以上あり"</formula>
    </cfRule>
  </conditionalFormatting>
  <conditionalFormatting sqref="M6:N6">
    <cfRule type="expression" dxfId="350" priority="27">
      <formula>$K$19="終了済"</formula>
    </cfRule>
    <cfRule type="expression" dxfId="349" priority="26">
      <formula>$K$19="継続中"</formula>
    </cfRule>
  </conditionalFormatting>
  <conditionalFormatting sqref="M25:N28 M30:N33 M35:N38 M40:N43 M45:N48">
    <cfRule type="expression" dxfId="348" priority="91">
      <formula>$M$23="Grade3以上あり"</formula>
    </cfRule>
  </conditionalFormatting>
  <conditionalFormatting sqref="O7:O8">
    <cfRule type="expression" dxfId="347" priority="782">
      <formula>O6&lt;&gt;""</formula>
    </cfRule>
  </conditionalFormatting>
  <conditionalFormatting sqref="O10">
    <cfRule type="expression" dxfId="346" priority="781">
      <formula>O9&lt;&gt;""</formula>
    </cfRule>
  </conditionalFormatting>
  <conditionalFormatting sqref="O12">
    <cfRule type="expression" dxfId="345" priority="420">
      <formula>O$9&lt;&gt;""</formula>
    </cfRule>
  </conditionalFormatting>
  <conditionalFormatting sqref="O13:O17">
    <cfRule type="expression" dxfId="344" priority="415">
      <formula>O12&lt;&gt;""</formula>
    </cfRule>
  </conditionalFormatting>
  <conditionalFormatting sqref="O19 Q19">
    <cfRule type="expression" dxfId="343" priority="736">
      <formula>O18&lt;&gt;""</formula>
    </cfRule>
  </conditionalFormatting>
  <conditionalFormatting sqref="O20">
    <cfRule type="expression" dxfId="342" priority="702">
      <formula>O19="継続中"</formula>
    </cfRule>
    <cfRule type="expression" dxfId="341" priority="703">
      <formula>O19="終了済"</formula>
    </cfRule>
  </conditionalFormatting>
  <conditionalFormatting sqref="O21">
    <cfRule type="expression" dxfId="340" priority="675">
      <formula>O19="終了済"</formula>
    </cfRule>
    <cfRule type="expression" dxfId="339" priority="674">
      <formula>O19="継続中"</formula>
    </cfRule>
  </conditionalFormatting>
  <conditionalFormatting sqref="O23">
    <cfRule type="expression" dxfId="338" priority="648">
      <formula>O18&lt;&gt;""</formula>
    </cfRule>
  </conditionalFormatting>
  <conditionalFormatting sqref="O25">
    <cfRule type="expression" dxfId="337" priority="205">
      <formula>O23="Grade3以上あり"</formula>
    </cfRule>
  </conditionalFormatting>
  <conditionalFormatting sqref="O28">
    <cfRule type="expression" dxfId="336" priority="204">
      <formula>O23="Grade3以上あり"</formula>
    </cfRule>
  </conditionalFormatting>
  <conditionalFormatting sqref="O30">
    <cfRule type="expression" dxfId="335" priority="319">
      <formula>O23="Grade3以上あり"</formula>
    </cfRule>
  </conditionalFormatting>
  <conditionalFormatting sqref="O32">
    <cfRule type="expression" dxfId="334" priority="62">
      <formula>O23="Grade3以上あり"</formula>
    </cfRule>
  </conditionalFormatting>
  <conditionalFormatting sqref="O33">
    <cfRule type="expression" dxfId="333" priority="318">
      <formula>O23="Grade3以上あり"</formula>
    </cfRule>
  </conditionalFormatting>
  <conditionalFormatting sqref="O35">
    <cfRule type="expression" dxfId="332" priority="290">
      <formula>O23="Grade3以上あり"</formula>
    </cfRule>
  </conditionalFormatting>
  <conditionalFormatting sqref="O38">
    <cfRule type="expression" dxfId="331" priority="289">
      <formula>O23="Grade3以上あり"</formula>
    </cfRule>
  </conditionalFormatting>
  <conditionalFormatting sqref="O40">
    <cfRule type="expression" dxfId="330" priority="261">
      <formula>O23="Grade3以上あり"</formula>
    </cfRule>
  </conditionalFormatting>
  <conditionalFormatting sqref="O43">
    <cfRule type="expression" dxfId="329" priority="260">
      <formula>O23="Grade3以上あり"</formula>
    </cfRule>
  </conditionalFormatting>
  <conditionalFormatting sqref="O45">
    <cfRule type="expression" dxfId="328" priority="232">
      <formula>O23="Grade3以上あり"</formula>
    </cfRule>
  </conditionalFormatting>
  <conditionalFormatting sqref="O47">
    <cfRule type="expression" dxfId="327" priority="145">
      <formula>O23="Grade3以上あり"</formula>
    </cfRule>
  </conditionalFormatting>
  <conditionalFormatting sqref="O48">
    <cfRule type="expression" dxfId="326" priority="231">
      <formula>O23="Grade3以上あり"</formula>
    </cfRule>
  </conditionalFormatting>
  <conditionalFormatting sqref="O6:P6">
    <cfRule type="expression" dxfId="325" priority="25">
      <formula>$M$19="終了済"</formula>
    </cfRule>
    <cfRule type="expression" dxfId="324" priority="24">
      <formula>$M$19="継続中"</formula>
    </cfRule>
  </conditionalFormatting>
  <conditionalFormatting sqref="O25:P28 O30:P33 O35:P38 O40:P43 O45:P48">
    <cfRule type="expression" dxfId="323" priority="173">
      <formula>$O$23="Grade3以上あり"</formula>
    </cfRule>
  </conditionalFormatting>
  <conditionalFormatting sqref="Q7:Q8">
    <cfRule type="expression" dxfId="322" priority="779">
      <formula>Q6&lt;&gt;""</formula>
    </cfRule>
  </conditionalFormatting>
  <conditionalFormatting sqref="Q10">
    <cfRule type="expression" dxfId="321" priority="778">
      <formula>Q9&lt;&gt;""</formula>
    </cfRule>
  </conditionalFormatting>
  <conditionalFormatting sqref="Q12">
    <cfRule type="expression" dxfId="320" priority="410">
      <formula>Q$9&lt;&gt;""</formula>
    </cfRule>
  </conditionalFormatting>
  <conditionalFormatting sqref="Q13:Q17">
    <cfRule type="expression" dxfId="319" priority="405">
      <formula>Q12&lt;&gt;""</formula>
    </cfRule>
  </conditionalFormatting>
  <conditionalFormatting sqref="Q18">
    <cfRule type="expression" dxfId="318" priority="737">
      <formula>Q6&lt;&gt;""</formula>
    </cfRule>
  </conditionalFormatting>
  <conditionalFormatting sqref="Q20">
    <cfRule type="expression" dxfId="317" priority="700">
      <formula>Q19="継続中"</formula>
    </cfRule>
    <cfRule type="expression" dxfId="316" priority="701">
      <formula>Q19="終了済"</formula>
    </cfRule>
  </conditionalFormatting>
  <conditionalFormatting sqref="Q21">
    <cfRule type="expression" dxfId="315" priority="673">
      <formula>Q19="終了済"</formula>
    </cfRule>
    <cfRule type="expression" dxfId="314" priority="672">
      <formula>Q19="継続中"</formula>
    </cfRule>
  </conditionalFormatting>
  <conditionalFormatting sqref="Q23">
    <cfRule type="expression" dxfId="313" priority="647">
      <formula>Q18&lt;&gt;""</formula>
    </cfRule>
  </conditionalFormatting>
  <conditionalFormatting sqref="Q25">
    <cfRule type="expression" dxfId="312" priority="203">
      <formula>Q23="Grade3以上あり"</formula>
    </cfRule>
  </conditionalFormatting>
  <conditionalFormatting sqref="Q26">
    <cfRule type="expression" dxfId="311" priority="172">
      <formula>Q23="Grade3以上あり"</formula>
    </cfRule>
  </conditionalFormatting>
  <conditionalFormatting sqref="Q27">
    <cfRule type="expression" dxfId="310" priority="171">
      <formula>Q23="Grade3以上あり"</formula>
    </cfRule>
  </conditionalFormatting>
  <conditionalFormatting sqref="Q28">
    <cfRule type="expression" dxfId="309" priority="202">
      <formula>Q23="Grade3以上あり"</formula>
    </cfRule>
  </conditionalFormatting>
  <conditionalFormatting sqref="Q30">
    <cfRule type="expression" dxfId="308" priority="317">
      <formula>Q23="Grade3以上あり"</formula>
    </cfRule>
  </conditionalFormatting>
  <conditionalFormatting sqref="Q32">
    <cfRule type="expression" dxfId="307" priority="60">
      <formula>Q23="Grade3以上あり"</formula>
    </cfRule>
  </conditionalFormatting>
  <conditionalFormatting sqref="Q33">
    <cfRule type="expression" dxfId="306" priority="316">
      <formula>Q23="Grade3以上あり"</formula>
    </cfRule>
  </conditionalFormatting>
  <conditionalFormatting sqref="Q35">
    <cfRule type="expression" dxfId="305" priority="288">
      <formula>Q23="Grade3以上あり"</formula>
    </cfRule>
  </conditionalFormatting>
  <conditionalFormatting sqref="Q40">
    <cfRule type="expression" dxfId="304" priority="259">
      <formula>Q23="Grade3以上あり"</formula>
    </cfRule>
  </conditionalFormatting>
  <conditionalFormatting sqref="Q42">
    <cfRule type="expression" dxfId="303" priority="115">
      <formula>Q23="Grade3以上あり"</formula>
    </cfRule>
  </conditionalFormatting>
  <conditionalFormatting sqref="Q43">
    <cfRule type="expression" dxfId="302" priority="258">
      <formula>Q23="Grade3以上あり"</formula>
    </cfRule>
  </conditionalFormatting>
  <conditionalFormatting sqref="Q45">
    <cfRule type="expression" dxfId="301" priority="230">
      <formula>Q23="Grade3以上あり"</formula>
    </cfRule>
  </conditionalFormatting>
  <conditionalFormatting sqref="Q47">
    <cfRule type="expression" dxfId="300" priority="143">
      <formula>Q23="Grade3以上あり"</formula>
    </cfRule>
  </conditionalFormatting>
  <conditionalFormatting sqref="Q48">
    <cfRule type="expression" dxfId="299" priority="229">
      <formula>Q23="Grade3以上あり"</formula>
    </cfRule>
  </conditionalFormatting>
  <conditionalFormatting sqref="Q6:R6">
    <cfRule type="expression" dxfId="298" priority="22">
      <formula>$O$19="継続中"</formula>
    </cfRule>
    <cfRule type="expression" dxfId="297" priority="23">
      <formula>$O$19="終了済"</formula>
    </cfRule>
  </conditionalFormatting>
  <conditionalFormatting sqref="Q25:R28 Q30:R33 Q35:R38 Q40:R43 Q45:R48">
    <cfRule type="expression" dxfId="296" priority="87">
      <formula>$Q$23="Grade3以上あり"</formula>
    </cfRule>
  </conditionalFormatting>
  <conditionalFormatting sqref="S7:S8">
    <cfRule type="expression" dxfId="295" priority="776">
      <formula>S6&lt;&gt;""</formula>
    </cfRule>
  </conditionalFormatting>
  <conditionalFormatting sqref="S10">
    <cfRule type="expression" dxfId="294" priority="775">
      <formula>S9&lt;&gt;""</formula>
    </cfRule>
  </conditionalFormatting>
  <conditionalFormatting sqref="S12">
    <cfRule type="expression" dxfId="293" priority="400">
      <formula>S$9&lt;&gt;""</formula>
    </cfRule>
  </conditionalFormatting>
  <conditionalFormatting sqref="S13:S17">
    <cfRule type="expression" dxfId="292" priority="395">
      <formula>S12&lt;&gt;""</formula>
    </cfRule>
  </conditionalFormatting>
  <conditionalFormatting sqref="S18">
    <cfRule type="expression" dxfId="291" priority="734">
      <formula>S6&lt;&gt;""</formula>
    </cfRule>
  </conditionalFormatting>
  <conditionalFormatting sqref="S19">
    <cfRule type="expression" dxfId="290" priority="733">
      <formula>S18&lt;&gt;""</formula>
    </cfRule>
  </conditionalFormatting>
  <conditionalFormatting sqref="S20">
    <cfRule type="expression" dxfId="289" priority="698">
      <formula>S19="継続中"</formula>
    </cfRule>
    <cfRule type="expression" dxfId="288" priority="699">
      <formula>S19="終了済"</formula>
    </cfRule>
  </conditionalFormatting>
  <conditionalFormatting sqref="S21">
    <cfRule type="expression" dxfId="287" priority="670">
      <formula>S19="継続中"</formula>
    </cfRule>
    <cfRule type="expression" dxfId="286" priority="671">
      <formula>S19="終了済"</formula>
    </cfRule>
  </conditionalFormatting>
  <conditionalFormatting sqref="S23">
    <cfRule type="expression" dxfId="285" priority="646">
      <formula>S18&lt;&gt;""</formula>
    </cfRule>
  </conditionalFormatting>
  <conditionalFormatting sqref="S25">
    <cfRule type="expression" dxfId="284" priority="201">
      <formula>S23="Grade3以上あり"</formula>
    </cfRule>
  </conditionalFormatting>
  <conditionalFormatting sqref="S26">
    <cfRule type="expression" dxfId="283" priority="170">
      <formula>S23="Grade3以上あり"</formula>
    </cfRule>
  </conditionalFormatting>
  <conditionalFormatting sqref="S27">
    <cfRule type="expression" dxfId="282" priority="169">
      <formula>S23="Grade3以上あり"</formula>
    </cfRule>
  </conditionalFormatting>
  <conditionalFormatting sqref="S28">
    <cfRule type="expression" dxfId="281" priority="200">
      <formula>S23="Grade3以上あり"</formula>
    </cfRule>
  </conditionalFormatting>
  <conditionalFormatting sqref="S30">
    <cfRule type="expression" dxfId="280" priority="315">
      <formula>S23="Grade3以上あり"</formula>
    </cfRule>
  </conditionalFormatting>
  <conditionalFormatting sqref="S33">
    <cfRule type="expression" dxfId="279" priority="314">
      <formula>S23="Grade3以上あり"</formula>
    </cfRule>
  </conditionalFormatting>
  <conditionalFormatting sqref="S35">
    <cfRule type="expression" dxfId="278" priority="286">
      <formula>S23="Grade3以上あり"</formula>
    </cfRule>
  </conditionalFormatting>
  <conditionalFormatting sqref="S38">
    <cfRule type="expression" dxfId="277" priority="285">
      <formula>S23="Grade3以上あり"</formula>
    </cfRule>
  </conditionalFormatting>
  <conditionalFormatting sqref="S40">
    <cfRule type="expression" dxfId="276" priority="257">
      <formula>S23="Grade3以上あり"</formula>
    </cfRule>
  </conditionalFormatting>
  <conditionalFormatting sqref="S42">
    <cfRule type="expression" dxfId="275" priority="113">
      <formula>S23="Grade3以上あり"</formula>
    </cfRule>
  </conditionalFormatting>
  <conditionalFormatting sqref="S43">
    <cfRule type="expression" dxfId="274" priority="256">
      <formula>S23="Grade3以上あり"</formula>
    </cfRule>
  </conditionalFormatting>
  <conditionalFormatting sqref="S45">
    <cfRule type="expression" dxfId="273" priority="228">
      <formula>S23="Grade3以上あり"</formula>
    </cfRule>
  </conditionalFormatting>
  <conditionalFormatting sqref="S47">
    <cfRule type="expression" dxfId="272" priority="141">
      <formula>S23="Grade3以上あり"</formula>
    </cfRule>
  </conditionalFormatting>
  <conditionalFormatting sqref="S48">
    <cfRule type="expression" dxfId="271" priority="227">
      <formula>S23="Grade3以上あり"</formula>
    </cfRule>
  </conditionalFormatting>
  <conditionalFormatting sqref="S6:T6">
    <cfRule type="expression" dxfId="270" priority="20">
      <formula>$Q$19="継続中"</formula>
    </cfRule>
    <cfRule type="expression" dxfId="269" priority="21">
      <formula>$Q$19="終了済"</formula>
    </cfRule>
  </conditionalFormatting>
  <conditionalFormatting sqref="S25:T28 S30:T33 S35:T38 S40:T43 S45:T48">
    <cfRule type="expression" dxfId="268" priority="85">
      <formula>$S$23="Grade3以上あり"</formula>
    </cfRule>
  </conditionalFormatting>
  <conditionalFormatting sqref="U7:U8">
    <cfRule type="expression" dxfId="267" priority="773">
      <formula>U6&lt;&gt;""</formula>
    </cfRule>
  </conditionalFormatting>
  <conditionalFormatting sqref="U10">
    <cfRule type="expression" dxfId="266" priority="772">
      <formula>U9&lt;&gt;""</formula>
    </cfRule>
  </conditionalFormatting>
  <conditionalFormatting sqref="U12">
    <cfRule type="expression" dxfId="265" priority="390">
      <formula>U$9&lt;&gt;""</formula>
    </cfRule>
  </conditionalFormatting>
  <conditionalFormatting sqref="U13:U17">
    <cfRule type="expression" dxfId="264" priority="385">
      <formula>U12&lt;&gt;""</formula>
    </cfRule>
  </conditionalFormatting>
  <conditionalFormatting sqref="U18">
    <cfRule type="expression" dxfId="263" priority="731">
      <formula>U6&lt;&gt;""</formula>
    </cfRule>
  </conditionalFormatting>
  <conditionalFormatting sqref="U19">
    <cfRule type="expression" dxfId="262" priority="730">
      <formula>U18&lt;&gt;""</formula>
    </cfRule>
  </conditionalFormatting>
  <conditionalFormatting sqref="U20">
    <cfRule type="expression" dxfId="261" priority="696">
      <formula>U19="継続中"</formula>
    </cfRule>
    <cfRule type="expression" dxfId="260" priority="697">
      <formula>U19="終了済"</formula>
    </cfRule>
  </conditionalFormatting>
  <conditionalFormatting sqref="U21">
    <cfRule type="expression" dxfId="259" priority="668">
      <formula>U19="継続中"</formula>
    </cfRule>
    <cfRule type="expression" dxfId="258" priority="669">
      <formula>U19="終了済"</formula>
    </cfRule>
  </conditionalFormatting>
  <conditionalFormatting sqref="U23">
    <cfRule type="expression" dxfId="257" priority="645">
      <formula>U18&lt;&gt;""</formula>
    </cfRule>
  </conditionalFormatting>
  <conditionalFormatting sqref="U25">
    <cfRule type="expression" dxfId="256" priority="199">
      <formula>U23="Grade3以上あり"</formula>
    </cfRule>
  </conditionalFormatting>
  <conditionalFormatting sqref="U26">
    <cfRule type="expression" dxfId="255" priority="168">
      <formula>U23="Grade3以上あり"</formula>
    </cfRule>
  </conditionalFormatting>
  <conditionalFormatting sqref="U27">
    <cfRule type="expression" dxfId="254" priority="167">
      <formula>U23="Grade3以上あり"</formula>
    </cfRule>
  </conditionalFormatting>
  <conditionalFormatting sqref="U28">
    <cfRule type="expression" dxfId="253" priority="198">
      <formula>U23="Grade3以上あり"</formula>
    </cfRule>
  </conditionalFormatting>
  <conditionalFormatting sqref="U30">
    <cfRule type="expression" dxfId="252" priority="313">
      <formula>U23="Grade3以上あり"</formula>
    </cfRule>
  </conditionalFormatting>
  <conditionalFormatting sqref="U33">
    <cfRule type="expression" dxfId="251" priority="312">
      <formula>U23="Grade3以上あり"</formula>
    </cfRule>
  </conditionalFormatting>
  <conditionalFormatting sqref="U35">
    <cfRule type="expression" dxfId="250" priority="284">
      <formula>U23="Grade3以上あり"</formula>
    </cfRule>
  </conditionalFormatting>
  <conditionalFormatting sqref="U38">
    <cfRule type="expression" dxfId="249" priority="283">
      <formula>U23="Grade3以上あり"</formula>
    </cfRule>
  </conditionalFormatting>
  <conditionalFormatting sqref="U40">
    <cfRule type="expression" dxfId="248" priority="255">
      <formula>U23="Grade3以上あり"</formula>
    </cfRule>
  </conditionalFormatting>
  <conditionalFormatting sqref="U42">
    <cfRule type="expression" dxfId="247" priority="111">
      <formula>U23="Grade3以上あり"</formula>
    </cfRule>
  </conditionalFormatting>
  <conditionalFormatting sqref="U43">
    <cfRule type="expression" dxfId="246" priority="254">
      <formula>U23="Grade3以上あり"</formula>
    </cfRule>
  </conditionalFormatting>
  <conditionalFormatting sqref="U45">
    <cfRule type="expression" dxfId="245" priority="226">
      <formula>U23="Grade3以上あり"</formula>
    </cfRule>
  </conditionalFormatting>
  <conditionalFormatting sqref="U47">
    <cfRule type="expression" dxfId="244" priority="139">
      <formula>U23="Grade3以上あり"</formula>
    </cfRule>
  </conditionalFormatting>
  <conditionalFormatting sqref="U48">
    <cfRule type="expression" dxfId="243" priority="225">
      <formula>U23="Grade3以上あり"</formula>
    </cfRule>
  </conditionalFormatting>
  <conditionalFormatting sqref="U6:V6">
    <cfRule type="expression" dxfId="242" priority="18">
      <formula>$S$19="継続中"</formula>
    </cfRule>
    <cfRule type="expression" dxfId="241" priority="19">
      <formula>$S$19="終了済"</formula>
    </cfRule>
  </conditionalFormatting>
  <conditionalFormatting sqref="U25:V28 U30:V33 U35:V38 U40:V43 U45:V48">
    <cfRule type="expression" dxfId="240" priority="83">
      <formula>$U$23="Grade3以上あり"</formula>
    </cfRule>
  </conditionalFormatting>
  <dataValidations xWindow="692" yWindow="684" count="8">
    <dataValidation type="list" allowBlank="1" showInputMessage="1" showErrorMessage="1" sqref="C46:V46 C41:V41 C31:V31 C36:V36 E26:V26" xr:uid="{00000000-0002-0000-0600-000000000000}">
      <formula1>名称日本語</formula1>
    </dataValidation>
    <dataValidation allowBlank="1" showInputMessage="1" showErrorMessage="1" prompt="全角換算100字まで（可能な限り英数字半角100字以内）_x000a_一般的に普及している略称名がない（治験など）場合、「Investigational Agent」と入力してください" sqref="C9:V9" xr:uid="{00000000-0002-0000-0600-000002000000}"/>
    <dataValidation allowBlank="1" showInputMessage="1" showErrorMessage="1" prompt="薬剤の商品名は一般名で記載してください。" sqref="U12 E12 G12 I12 K12 M12 O12 Q12 S12" xr:uid="{00000000-0002-0000-0600-000003000000}"/>
    <dataValidation type="list" allowBlank="1" showInputMessage="1" showErrorMessage="1" sqref="C4" xr:uid="{00000000-0002-0000-0600-000004000000}">
      <formula1>"あり,なし"</formula1>
    </dataValidation>
    <dataValidation allowBlank="1" showInputMessage="1" showErrorMessage="1" prompt="西暦から_x000a_ご入力ください" sqref="C20:D20 C25:D25 C18:D18" xr:uid="{00000000-0002-0000-0600-000005000000}"/>
    <dataValidation type="list" allowBlank="1" showInputMessage="1" showErrorMessage="1" promptTitle="――有害事象の入力について――" prompt="有害事象名一覧シートをご参照ください_x000a_このシートの一番上にあるリンクから移動できます" sqref="C26:D26" xr:uid="{6668AA15-6CB8-4D0B-A060-69DBF107407E}">
      <formula1>名称日本語</formula1>
    </dataValidation>
    <dataValidation type="list" allowBlank="1" showInputMessage="1" showErrorMessage="1" sqref="C32:V32 C27:V27 C42:V42 C47:V47 C37:V37" xr:uid="{00000000-0002-0000-0600-000001000000}">
      <formula1>INDIRECT(C26)</formula1>
    </dataValidation>
    <dataValidation allowBlank="1" showInputMessage="1" showErrorMessage="1" prompt="薬剤は一般名でご入力ください" sqref="C12:D12" xr:uid="{75A173B6-728C-4C68-8872-7BBB32914538}"/>
  </dataValidations>
  <hyperlinks>
    <hyperlink ref="C1" location="有害事象名一覧!A1" tooltip="クリックすると有害事象名一覧へ移動します" display="有害事象名一覧シートへ" xr:uid="{0655DDFE-0E08-4CA2-B62B-A514ADF72A98}"/>
  </hyperlinks>
  <printOptions gridLines="1"/>
  <pageMargins left="0.70866141732283472" right="0.70866141732283472" top="0.74803149606299213" bottom="0.74803149606299213" header="0.31496062992125984" footer="0.31496062992125984"/>
  <pageSetup paperSize="9" scale="51" pageOrder="overThenDown" orientation="landscape" horizontalDpi="0" verticalDpi="0" r:id="rId1"/>
  <colBreaks count="3" manualBreakCount="3">
    <brk id="10" max="1048575" man="1"/>
    <brk id="18" max="1048575" man="1"/>
    <brk id="26" max="1048575" man="1"/>
  </colBreaks>
  <ignoredErrors>
    <ignoredError xmlns:x16r3="http://schemas.microsoft.com/office/spreadsheetml/2018/08/main" sqref="C49:V49" x16r3:misleadingFormat="1"/>
  </ignoredErrors>
  <extLst>
    <ext xmlns:x14="http://schemas.microsoft.com/office/spreadsheetml/2009/9/main" uri="{CCE6A557-97BC-4b89-ADB6-D9C93CAAB3DF}">
      <x14:dataValidations xmlns:xm="http://schemas.microsoft.com/office/excel/2006/main" xWindow="692" yWindow="684" count="11">
        <x14:dataValidation type="list" allowBlank="1" showInputMessage="1" showErrorMessage="1" xr:uid="{00000000-0002-0000-0600-000007000000}">
          <x14:formula1>
            <xm:f>'D:\個人\[C-CAT入力.xlsx]選択データ'!#REF!</xm:f>
          </x14:formula1>
          <xm:sqref>C38:D38</xm:sqref>
        </x14:dataValidation>
        <x14:dataValidation type="list" allowBlank="1" showInputMessage="1" showErrorMessage="1" xr:uid="{00000000-0002-0000-0600-000009000000}">
          <x14:formula1>
            <xm:f>選択データ!$B$195:$C$195</xm:f>
          </x14:formula1>
          <xm:sqref>C19:V19</xm:sqref>
        </x14:dataValidation>
        <x14:dataValidation type="list" allowBlank="1" showInputMessage="1" showErrorMessage="1" prompt="Grade3以上の_x000a_血液毒性は必須ではありません。" xr:uid="{00000000-0002-0000-0600-00000A000000}">
          <x14:formula1>
            <xm:f>選択データ!$B$201:$D$201</xm:f>
          </x14:formula1>
          <xm:sqref>C23:D23</xm:sqref>
        </x14:dataValidation>
        <x14:dataValidation type="list" allowBlank="1" showInputMessage="1" showErrorMessage="1" xr:uid="{00000000-0002-0000-0600-00000B000000}">
          <x14:formula1>
            <xm:f>選択データ!$B$329:$E$329</xm:f>
          </x14:formula1>
          <xm:sqref>C28:V28 C33:V33 E38:V38 C43:V43 C48:V48</xm:sqref>
        </x14:dataValidation>
        <x14:dataValidation type="list" allowBlank="1" showInputMessage="1" showErrorMessage="1" xr:uid="{00000000-0002-0000-0600-00000C000000}">
          <x14:formula1>
            <xm:f>選択データ!$B$199:$F$199</xm:f>
          </x14:formula1>
          <xm:sqref>C22:V22</xm:sqref>
        </x14:dataValidation>
        <x14:dataValidation type="list" allowBlank="1" showInputMessage="1" showErrorMessage="1" xr:uid="{00000000-0002-0000-0600-00000D000000}">
          <x14:formula1>
            <xm:f>選択データ!$B$189:$F$189</xm:f>
          </x14:formula1>
          <xm:sqref>E7:V7</xm:sqref>
        </x14:dataValidation>
        <x14:dataValidation type="list" allowBlank="1" showInputMessage="1" showErrorMessage="1" xr:uid="{00000000-0002-0000-0600-00000E000000}">
          <x14:formula1>
            <xm:f>選択データ!$B$197:$G$197</xm:f>
          </x14:formula1>
          <xm:sqref>C21:V21</xm:sqref>
        </x14:dataValidation>
        <x14:dataValidation type="list" allowBlank="1" showInputMessage="1" showErrorMessage="1" prompt="治験の場合は薬剤名の記載は不要です" xr:uid="{00000000-0002-0000-0600-00000F000000}">
          <x14:formula1>
            <xm:f>選択データ!$B$193:$G$193</xm:f>
          </x14:formula1>
          <xm:sqref>U10 S10 Q10 M10:O10 K10 I10 G10 C10:E10</xm:sqref>
        </x14:dataValidation>
        <x14:dataValidation type="list" allowBlank="1" showInputMessage="1" showErrorMessage="1" prompt="根治：当該腫瘍の根治治療目的で薬物療法を実施した場合_x000a__x000a_緩和：当該腫瘍に対する薬物療法が主に症状緩和の治療を目的とした治療として実施された場合。または延命を目的とした緩和的化学療法として実施された場合_x000a_" xr:uid="{00000000-0002-0000-0600-000010000000}">
          <x14:formula1>
            <xm:f>選択データ!$B$189:$F$189</xm:f>
          </x14:formula1>
          <xm:sqref>C7:D7</xm:sqref>
        </x14:dataValidation>
        <x14:dataValidation type="list" allowBlank="1" showInputMessage="1" showErrorMessage="1" xr:uid="{6ED132D9-CC1C-4017-9CAE-668D017CD5EA}">
          <x14:formula1>
            <xm:f>選択データ!$B$191</xm:f>
          </x14:formula1>
          <xm:sqref>C8:V8</xm:sqref>
        </x14:dataValidation>
        <x14:dataValidation type="list" allowBlank="1" showInputMessage="1" showErrorMessage="1" xr:uid="{15FBED82-E566-423F-9ACE-5B4B09280F04}">
          <x14:formula1>
            <xm:f>選択データ!$B$201:$D$201</xm:f>
          </x14:formula1>
          <xm:sqref>E23:V23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4" tint="-0.249977111117893"/>
    <pageSetUpPr fitToPage="1"/>
  </sheetPr>
  <dimension ref="B1:N95"/>
  <sheetViews>
    <sheetView showGridLines="0" showZeros="0" view="pageBreakPreview" zoomScale="60" zoomScaleNormal="87" workbookViewId="0">
      <selection activeCell="F56" sqref="F56"/>
    </sheetView>
  </sheetViews>
  <sheetFormatPr defaultRowHeight="18"/>
  <cols>
    <col min="2" max="2" width="14.3984375" customWidth="1"/>
    <col min="3" max="3" width="8.796875" customWidth="1"/>
    <col min="5" max="5" width="13.59765625" customWidth="1"/>
    <col min="6" max="6" width="17" customWidth="1"/>
    <col min="7" max="7" width="20.796875" customWidth="1"/>
    <col min="8" max="9" width="17.19921875" customWidth="1"/>
    <col min="10" max="10" width="13.69921875" bestFit="1" customWidth="1"/>
    <col min="11" max="11" width="14.3984375" customWidth="1"/>
    <col min="13" max="13" width="23.69921875" customWidth="1"/>
  </cols>
  <sheetData>
    <row r="1" spans="2:14" ht="19.8">
      <c r="B1" s="350" t="s">
        <v>3803</v>
      </c>
      <c r="C1" s="350"/>
      <c r="D1" s="350"/>
      <c r="E1" s="350"/>
      <c r="F1" s="350"/>
      <c r="G1" s="350"/>
      <c r="H1" s="350"/>
      <c r="I1" s="350"/>
      <c r="J1" s="350"/>
      <c r="K1" s="350"/>
      <c r="L1" s="350"/>
      <c r="M1" s="350"/>
      <c r="N1" s="350"/>
    </row>
    <row r="2" spans="2:14" ht="18" hidden="1" customHeight="1">
      <c r="B2" s="166"/>
      <c r="C2" s="166"/>
      <c r="D2" s="166"/>
      <c r="E2" s="166"/>
      <c r="F2" s="166"/>
      <c r="G2" s="166"/>
      <c r="H2" s="166"/>
      <c r="I2" s="166"/>
      <c r="J2" s="166"/>
      <c r="K2" s="166"/>
      <c r="L2" s="166"/>
      <c r="M2" s="166"/>
      <c r="N2" s="166"/>
    </row>
    <row r="3" spans="2:14" ht="18.600000000000001" thickBot="1">
      <c r="B3" s="355"/>
      <c r="C3" s="355"/>
      <c r="D3" s="355"/>
      <c r="E3" s="355"/>
      <c r="F3" s="355"/>
      <c r="G3" s="355"/>
      <c r="H3" s="355"/>
      <c r="I3" s="355"/>
      <c r="J3" s="351" t="s">
        <v>3686</v>
      </c>
      <c r="K3" s="351"/>
      <c r="L3" s="352" t="str">
        <f>IF('1.担当医師情報'!C3="","-",'1.担当医師情報'!C3)</f>
        <v>-</v>
      </c>
      <c r="M3" s="353"/>
      <c r="N3" s="354"/>
    </row>
    <row r="4" spans="2:14" ht="20.399999999999999" thickBot="1">
      <c r="B4" s="356" t="s">
        <v>3687</v>
      </c>
      <c r="C4" s="357"/>
      <c r="D4" s="357"/>
      <c r="E4" s="357"/>
      <c r="F4" s="357"/>
      <c r="G4" s="357"/>
      <c r="H4" s="357"/>
      <c r="I4" s="357"/>
      <c r="J4" s="357"/>
      <c r="K4" s="357"/>
      <c r="L4" s="358"/>
      <c r="M4" s="358"/>
      <c r="N4" s="359"/>
    </row>
    <row r="5" spans="2:14" ht="18" customHeight="1">
      <c r="B5" s="339" t="s">
        <v>3688</v>
      </c>
      <c r="C5" s="340"/>
      <c r="D5" s="341" t="str">
        <f>IF('1.担当医師情報'!C4="","-",'1.担当医師情報'!C4)</f>
        <v>-</v>
      </c>
      <c r="E5" s="342"/>
      <c r="F5" s="342"/>
      <c r="G5" s="343"/>
      <c r="H5" s="344" t="s">
        <v>3689</v>
      </c>
      <c r="I5" s="345"/>
      <c r="J5" s="346"/>
      <c r="K5" s="347" t="str">
        <f>IF('1.担当医師情報'!C5="","-",'1.担当医師情報'!C5)</f>
        <v>-</v>
      </c>
      <c r="L5" s="348"/>
      <c r="M5" s="348"/>
      <c r="N5" s="349"/>
    </row>
    <row r="6" spans="2:14" ht="18.600000000000001" thickBot="1">
      <c r="B6" s="331" t="s">
        <v>3690</v>
      </c>
      <c r="C6" s="332"/>
      <c r="D6" s="333" t="str">
        <f>IF('1.担当医師情報'!C6="","-",'1.担当医師情報'!C6)</f>
        <v>-</v>
      </c>
      <c r="E6" s="334"/>
      <c r="F6" s="334"/>
      <c r="G6" s="335"/>
      <c r="H6" s="336" t="s">
        <v>3691</v>
      </c>
      <c r="I6" s="337"/>
      <c r="J6" s="338"/>
      <c r="K6" s="333" t="str">
        <f>IF('1.担当医師情報'!C7="","-",'1.担当医師情報'!C7)</f>
        <v>-</v>
      </c>
      <c r="L6" s="334"/>
      <c r="M6" s="334"/>
      <c r="N6" s="335"/>
    </row>
    <row r="7" spans="2:14" ht="20.399999999999999" thickBot="1">
      <c r="B7" s="319" t="s">
        <v>3692</v>
      </c>
      <c r="C7" s="320"/>
      <c r="D7" s="320"/>
      <c r="E7" s="320"/>
      <c r="F7" s="320"/>
      <c r="G7" s="320"/>
      <c r="H7" s="320"/>
      <c r="I7" s="320"/>
      <c r="J7" s="320"/>
      <c r="K7" s="320"/>
      <c r="L7" s="320"/>
      <c r="M7" s="320"/>
      <c r="N7" s="321"/>
    </row>
    <row r="8" spans="2:14">
      <c r="B8" s="322" t="s">
        <v>3693</v>
      </c>
      <c r="C8" s="323"/>
      <c r="D8" s="324" t="str">
        <f>IF('2.患者基本情報'!C4="","-",'2.患者基本情報'!C4)</f>
        <v>-</v>
      </c>
      <c r="E8" s="325"/>
      <c r="F8" s="325"/>
      <c r="G8" s="326"/>
      <c r="H8" s="322" t="s">
        <v>3694</v>
      </c>
      <c r="I8" s="327"/>
      <c r="J8" s="323"/>
      <c r="K8" s="324" t="str">
        <f>IF('2.患者基本情報'!C5="","-",'2.患者基本情報'!C5)</f>
        <v>-</v>
      </c>
      <c r="L8" s="325"/>
      <c r="M8" s="325"/>
      <c r="N8" s="326"/>
    </row>
    <row r="9" spans="2:14">
      <c r="B9" s="150" t="s">
        <v>875</v>
      </c>
      <c r="C9" s="155" t="str">
        <f>IF('2.患者基本情報'!C6="","-",'2.患者基本情報'!C6)</f>
        <v>-</v>
      </c>
      <c r="D9" s="151" t="s">
        <v>3695</v>
      </c>
      <c r="E9" s="328" t="str">
        <f>IF('2.患者基本情報'!C7="","-",'2.患者基本情報'!C7)</f>
        <v>-</v>
      </c>
      <c r="F9" s="329"/>
      <c r="G9" s="330"/>
      <c r="H9" s="310" t="s">
        <v>878</v>
      </c>
      <c r="I9" s="312"/>
      <c r="J9" s="163" t="str">
        <f ca="1">IF('2.患者基本情報'!C8="","-",'2.患者基本情報'!C8)</f>
        <v>-</v>
      </c>
      <c r="K9" s="152" t="s">
        <v>880</v>
      </c>
      <c r="L9" s="313" t="str">
        <f>IF('2.患者基本情報'!C9="","-",'2.患者基本情報'!C9)</f>
        <v>-</v>
      </c>
      <c r="M9" s="314"/>
      <c r="N9" s="315"/>
    </row>
    <row r="10" spans="2:14">
      <c r="B10" s="310" t="s">
        <v>3696</v>
      </c>
      <c r="C10" s="312"/>
      <c r="D10" s="313" t="str">
        <f>IF('2.患者基本情報'!C10="","-",'2.患者基本情報'!C10)</f>
        <v>-</v>
      </c>
      <c r="E10" s="314"/>
      <c r="F10" s="314"/>
      <c r="G10" s="314"/>
      <c r="H10" s="314"/>
      <c r="I10" s="314"/>
      <c r="J10" s="314"/>
      <c r="K10" s="314"/>
      <c r="L10" s="314"/>
      <c r="M10" s="314"/>
      <c r="N10" s="315"/>
    </row>
    <row r="11" spans="2:14">
      <c r="B11" s="310" t="s">
        <v>3699</v>
      </c>
      <c r="C11" s="312"/>
      <c r="D11" s="313" t="str">
        <f>IF('2.患者基本情報'!C11="","-",'2.患者基本情報'!C11)</f>
        <v>-</v>
      </c>
      <c r="E11" s="314"/>
      <c r="F11" s="314"/>
      <c r="G11" s="315"/>
      <c r="H11" s="310" t="s">
        <v>3700</v>
      </c>
      <c r="I11" s="312"/>
      <c r="J11" s="313" t="str">
        <f>IF(AND(D11="その他(Other)",'[6]２．患者基本情報'!B19=""),"患者基本情報のシートにがん種区分（その他の場合具体的に）を記入してください",IF('[6]２．患者基本情報'!B19="","-",'[6]２．患者基本情報'!B19))</f>
        <v>-</v>
      </c>
      <c r="K11" s="314"/>
      <c r="L11" s="314"/>
      <c r="M11" s="314"/>
      <c r="N11" s="315"/>
    </row>
    <row r="12" spans="2:14">
      <c r="B12" s="310" t="s">
        <v>3701</v>
      </c>
      <c r="C12" s="312"/>
      <c r="D12" s="313" t="str">
        <f>IF('2.患者基本情報'!C12="","-",'2.患者基本情報'!C12)</f>
        <v>-</v>
      </c>
      <c r="E12" s="314"/>
      <c r="F12" s="314"/>
      <c r="G12" s="315"/>
      <c r="H12" s="310" t="s">
        <v>3702</v>
      </c>
      <c r="I12" s="311"/>
      <c r="J12" s="312"/>
      <c r="K12" s="313" t="str">
        <f>IF('2.患者基本情報'!C15="","-",'2.患者基本情報'!C15)</f>
        <v>-</v>
      </c>
      <c r="L12" s="314"/>
      <c r="M12" s="314"/>
      <c r="N12" s="315"/>
    </row>
    <row r="13" spans="2:14">
      <c r="B13" s="310" t="s">
        <v>3703</v>
      </c>
      <c r="C13" s="312"/>
      <c r="D13" s="313" t="str">
        <f>IF('2.患者基本情報'!C13="","-",'2.患者基本情報'!C13)</f>
        <v>-</v>
      </c>
      <c r="E13" s="314"/>
      <c r="F13" s="314"/>
      <c r="G13" s="315"/>
      <c r="H13" s="310" t="s">
        <v>3704</v>
      </c>
      <c r="I13" s="311"/>
      <c r="J13" s="312"/>
      <c r="K13" s="313" t="str">
        <f>IF('2.患者基本情報'!C16="","-",'2.患者基本情報'!C16)</f>
        <v>-</v>
      </c>
      <c r="L13" s="314"/>
      <c r="M13" s="314"/>
      <c r="N13" s="315"/>
    </row>
    <row r="14" spans="2:14">
      <c r="B14" s="310" t="s">
        <v>3705</v>
      </c>
      <c r="C14" s="312"/>
      <c r="D14" s="313" t="str">
        <f>IF('2.患者基本情報'!C14="","-",'2.患者基本情報'!C14)</f>
        <v>-</v>
      </c>
      <c r="E14" s="314"/>
      <c r="F14" s="314"/>
      <c r="G14" s="315"/>
      <c r="H14" s="310" t="s">
        <v>3706</v>
      </c>
      <c r="I14" s="311"/>
      <c r="J14" s="312"/>
      <c r="K14" s="313" t="str">
        <f>IF('2.患者基本情報'!C17="","-",'2.患者基本情報'!C17)</f>
        <v>-</v>
      </c>
      <c r="L14" s="314"/>
      <c r="M14" s="314"/>
      <c r="N14" s="315"/>
    </row>
    <row r="15" spans="2:14">
      <c r="B15" s="310" t="s">
        <v>890</v>
      </c>
      <c r="C15" s="312"/>
      <c r="D15" s="316" t="str">
        <f>IF('2.患者基本情報'!C19="","-",'2.患者基本情報'!C19)</f>
        <v>-</v>
      </c>
      <c r="E15" s="317"/>
      <c r="F15" s="317"/>
      <c r="G15" s="317"/>
      <c r="H15" s="318"/>
      <c r="I15" s="310" t="s">
        <v>891</v>
      </c>
      <c r="J15" s="312"/>
      <c r="K15" s="313" t="str">
        <f>IF('2.患者基本情報'!C20="","-",'2.患者基本情報'!C20)</f>
        <v>-</v>
      </c>
      <c r="L15" s="314"/>
      <c r="M15" s="314"/>
      <c r="N15" s="315"/>
    </row>
    <row r="16" spans="2:14" ht="18.600000000000001" thickBot="1">
      <c r="B16" s="310" t="s">
        <v>3707</v>
      </c>
      <c r="C16" s="311"/>
      <c r="D16" s="312"/>
      <c r="E16" s="310" t="str">
        <f>IF(AND(D15="その他",'[6]２．患者基本情報'!B22=""),"診断名（第１選択肢がその他の場合）を記入してください",IF('[6]２．患者基本情報'!B22="","-",'[6]２．患者基本情報'!B22))</f>
        <v>-</v>
      </c>
      <c r="F16" s="311"/>
      <c r="G16" s="311"/>
      <c r="H16" s="311"/>
      <c r="I16" s="311"/>
      <c r="J16" s="311"/>
      <c r="K16" s="311"/>
      <c r="L16" s="311"/>
      <c r="M16" s="311"/>
      <c r="N16" s="312"/>
    </row>
    <row r="17" spans="2:14" ht="20.399999999999999" thickBot="1">
      <c r="B17" s="319" t="s">
        <v>3794</v>
      </c>
      <c r="C17" s="320"/>
      <c r="D17" s="320"/>
      <c r="E17" s="320"/>
      <c r="F17" s="320"/>
      <c r="G17" s="320"/>
      <c r="H17" s="320"/>
      <c r="I17" s="320"/>
      <c r="J17" s="320"/>
      <c r="K17" s="320"/>
      <c r="L17" s="320"/>
      <c r="M17" s="320"/>
      <c r="N17" s="321"/>
    </row>
    <row r="18" spans="2:14">
      <c r="B18" s="191" t="s">
        <v>2353</v>
      </c>
      <c r="C18" s="192"/>
      <c r="D18" s="367" t="str">
        <f>IF('4.検体情報'!C3="","-",'4.検体情報'!C3)</f>
        <v>-</v>
      </c>
      <c r="E18" s="368"/>
      <c r="F18" s="369"/>
      <c r="G18" s="186"/>
      <c r="H18" s="196"/>
      <c r="I18" s="191"/>
      <c r="J18" s="148"/>
      <c r="K18" s="148"/>
      <c r="L18" s="148"/>
    </row>
    <row r="19" spans="2:14">
      <c r="B19" s="187" t="s">
        <v>3782</v>
      </c>
      <c r="C19" s="193"/>
      <c r="D19" s="370" t="str">
        <f>IF('4.検体情報'!C5="","-",'4.検体情報'!C5)</f>
        <v>-</v>
      </c>
      <c r="E19" s="371"/>
      <c r="F19" s="372"/>
      <c r="G19" s="194" t="s">
        <v>3783</v>
      </c>
      <c r="H19" s="195" t="str">
        <f>IF('4.検体情報'!C6="","-",'4.検体情報'!C6)</f>
        <v>-</v>
      </c>
      <c r="I19" s="148"/>
      <c r="J19" s="148"/>
      <c r="K19" s="148"/>
      <c r="L19" s="148"/>
    </row>
    <row r="20" spans="2:14">
      <c r="B20" s="199" t="s">
        <v>3784</v>
      </c>
      <c r="C20" s="193"/>
      <c r="D20" s="373" t="str">
        <f>IF('4.検体情報'!C7="","-",'4.検体情報'!C7)</f>
        <v>-</v>
      </c>
      <c r="E20" s="374"/>
      <c r="F20" s="375"/>
      <c r="G20" s="42" t="s">
        <v>3786</v>
      </c>
      <c r="H20" s="195" t="str">
        <f>IF('4.検体情報'!C10="","-",'4.検体情報'!C10)</f>
        <v>-</v>
      </c>
      <c r="I20" s="148"/>
      <c r="J20" s="148"/>
      <c r="K20" s="148"/>
      <c r="L20" s="148"/>
    </row>
    <row r="21" spans="2:14" ht="18.600000000000001" thickBot="1">
      <c r="B21" s="156" t="s">
        <v>3785</v>
      </c>
      <c r="C21" s="185"/>
      <c r="D21" s="376" t="str">
        <f>IF('4.検体情報'!C8="","-",'4.検体情報'!C8)</f>
        <v>-</v>
      </c>
      <c r="E21" s="377"/>
      <c r="F21" s="378"/>
      <c r="G21" s="104" t="s">
        <v>3787</v>
      </c>
      <c r="H21" s="195" t="str">
        <f>IF('4.検体情報'!C11="","-",'4.検体情報'!C11)</f>
        <v>-</v>
      </c>
      <c r="I21" s="148"/>
      <c r="J21" s="148"/>
      <c r="K21" s="148"/>
      <c r="L21" s="148"/>
    </row>
    <row r="22" spans="2:14" ht="20.399999999999999" thickBot="1">
      <c r="B22" s="360" t="s">
        <v>3795</v>
      </c>
      <c r="C22" s="361"/>
      <c r="D22" s="361"/>
      <c r="E22" s="361"/>
      <c r="F22" s="361"/>
      <c r="G22" s="361"/>
      <c r="H22" s="361"/>
      <c r="I22" s="361"/>
      <c r="J22" s="361"/>
      <c r="K22" s="361"/>
      <c r="L22" s="361"/>
      <c r="M22" s="361"/>
      <c r="N22" s="362"/>
    </row>
    <row r="23" spans="2:14">
      <c r="B23" s="363" t="s">
        <v>3710</v>
      </c>
      <c r="C23" s="364"/>
      <c r="D23" s="324" t="str">
        <f>IF('3.患者背景情報'!C3="","-",'3.患者背景情報'!C3)</f>
        <v>-</v>
      </c>
      <c r="E23" s="325"/>
      <c r="F23" s="325"/>
      <c r="G23" s="325"/>
      <c r="H23" s="325"/>
      <c r="I23" s="325"/>
      <c r="J23" s="326"/>
      <c r="K23" s="322" t="s">
        <v>3711</v>
      </c>
      <c r="L23" s="323"/>
      <c r="M23" s="365" t="str">
        <f>IF('3.患者背景情報'!C4="","-",'3.患者背景情報'!C4)</f>
        <v>-</v>
      </c>
      <c r="N23" s="366"/>
    </row>
    <row r="24" spans="2:14">
      <c r="B24" s="379" t="s">
        <v>2361</v>
      </c>
      <c r="C24" s="380"/>
      <c r="D24" s="316" t="str">
        <f>IF('3.患者背景情報'!D5="","-",'3.患者背景情報'!D5)</f>
        <v>-</v>
      </c>
      <c r="E24" s="318"/>
      <c r="F24" s="157" t="str">
        <f>IF('3.患者背景情報'!D6="","-",'3.患者背景情報'!D6)</f>
        <v>-</v>
      </c>
      <c r="G24" s="158" t="s">
        <v>3712</v>
      </c>
      <c r="H24" s="220" t="str">
        <f>IF('3.患者背景情報'!D7="","-",'3.患者背景情報'!D7)</f>
        <v>-</v>
      </c>
      <c r="I24" s="158" t="s">
        <v>3713</v>
      </c>
      <c r="J24" s="180" t="s">
        <v>3714</v>
      </c>
      <c r="K24" s="313" t="str">
        <f>IF('3.患者背景情報'!D8="","-",'3.患者背景情報'!D8)</f>
        <v>-</v>
      </c>
      <c r="L24" s="315"/>
    </row>
    <row r="25" spans="2:14">
      <c r="B25" s="379" t="s">
        <v>2366</v>
      </c>
      <c r="C25" s="380"/>
      <c r="D25" s="313" t="str">
        <f>IF('3.患者背景情報'!D9="","-",'3.患者背景情報'!D9)</f>
        <v>-</v>
      </c>
      <c r="E25" s="315"/>
      <c r="F25" s="159"/>
      <c r="G25" s="159"/>
      <c r="H25" s="159"/>
      <c r="I25" s="159"/>
      <c r="J25" s="159"/>
      <c r="K25" s="160"/>
      <c r="L25" s="160"/>
      <c r="M25" s="160"/>
      <c r="N25" s="160"/>
    </row>
    <row r="26" spans="2:14">
      <c r="B26" s="379" t="s">
        <v>3780</v>
      </c>
      <c r="C26" s="380"/>
      <c r="D26" s="313" t="str">
        <f>IF('3.患者背景情報'!D21="","-",'3.患者背景情報'!D21)</f>
        <v>-</v>
      </c>
      <c r="E26" s="315"/>
      <c r="F26" s="310" t="s">
        <v>3717</v>
      </c>
      <c r="G26" s="312"/>
      <c r="H26" s="313" t="str">
        <f>IF('3.患者背景情報'!D22="","-",'3.患者背景情報'!D22)</f>
        <v>-</v>
      </c>
      <c r="I26" s="315"/>
      <c r="J26" s="158"/>
      <c r="K26" s="160"/>
      <c r="L26" s="160"/>
      <c r="M26" s="160"/>
      <c r="N26" s="160"/>
    </row>
    <row r="27" spans="2:14">
      <c r="B27" s="310" t="s">
        <v>3715</v>
      </c>
      <c r="C27" s="312"/>
      <c r="D27" s="313" t="str">
        <f>IF('3.患者背景情報'!D10="","-",'3.患者背景情報'!D10)</f>
        <v>-</v>
      </c>
      <c r="E27" s="315"/>
      <c r="F27" s="180"/>
      <c r="G27" s="153"/>
      <c r="H27" s="153"/>
      <c r="I27" s="153"/>
      <c r="J27" s="153"/>
      <c r="K27" s="181"/>
      <c r="L27" s="181"/>
      <c r="M27" s="181"/>
      <c r="N27" s="160"/>
    </row>
    <row r="28" spans="2:14">
      <c r="B28" s="158" t="s">
        <v>3718</v>
      </c>
      <c r="C28" s="313" t="str">
        <f>IF('3.患者背景情報'!D12="","-",'3.患者背景情報'!D12)</f>
        <v>-</v>
      </c>
      <c r="D28" s="315"/>
      <c r="E28" s="158" t="s">
        <v>3719</v>
      </c>
      <c r="F28" s="313" t="str">
        <f>IF('3.患者背景情報'!E12="","-",'3.患者背景情報'!E12)</f>
        <v>-</v>
      </c>
      <c r="G28" s="315"/>
      <c r="H28" s="161" t="s">
        <v>3720</v>
      </c>
      <c r="I28" s="313" t="str">
        <f>IF('3.患者背景情報'!F12="","-",'3.患者背景情報'!F12)</f>
        <v>-</v>
      </c>
      <c r="J28" s="315"/>
      <c r="K28" s="158" t="s">
        <v>3721</v>
      </c>
      <c r="L28" s="313" t="str">
        <f>IF('3.患者背景情報'!I12="","-",'3.患者背景情報'!I12)</f>
        <v>-</v>
      </c>
      <c r="M28" s="315"/>
      <c r="N28" s="197"/>
    </row>
    <row r="29" spans="2:14">
      <c r="B29" s="158" t="s">
        <v>3722</v>
      </c>
      <c r="C29" s="313" t="str">
        <f>IF('3.患者背景情報'!D13="","-",'3.患者背景情報'!D13)</f>
        <v>-</v>
      </c>
      <c r="D29" s="315"/>
      <c r="E29" s="158" t="s">
        <v>3722</v>
      </c>
      <c r="F29" s="313" t="str">
        <f>IF('3.患者背景情報'!E13="","-",'3.患者背景情報'!E13)</f>
        <v>-</v>
      </c>
      <c r="G29" s="315"/>
      <c r="H29" s="158" t="s">
        <v>3722</v>
      </c>
      <c r="I29" s="313" t="str">
        <f>IF('3.患者背景情報'!F13="","-",'3.患者背景情報'!F13)</f>
        <v>-</v>
      </c>
      <c r="J29" s="315"/>
      <c r="K29" s="158" t="s">
        <v>3722</v>
      </c>
      <c r="L29" s="313" t="str">
        <f>IF('3.患者背景情報'!I13="","-",'3.患者背景情報'!I13)</f>
        <v>-</v>
      </c>
      <c r="M29" s="315"/>
    </row>
    <row r="30" spans="2:14">
      <c r="B30" s="158" t="s">
        <v>3723</v>
      </c>
      <c r="C30" s="313" t="str">
        <f>IF('3.患者背景情報'!D14="","-",'3.患者背景情報'!D14)</f>
        <v>-</v>
      </c>
      <c r="D30" s="315"/>
      <c r="E30" s="158" t="s">
        <v>3723</v>
      </c>
      <c r="F30" s="313" t="str">
        <f>IF('3.患者背景情報'!E14="","-",'3.患者背景情報'!E14)</f>
        <v>-</v>
      </c>
      <c r="G30" s="315"/>
      <c r="H30" s="158" t="s">
        <v>3723</v>
      </c>
      <c r="I30" s="313" t="str">
        <f>IF('3.患者背景情報'!F14="","-",'3.患者背景情報'!F14)</f>
        <v>-</v>
      </c>
      <c r="J30" s="315"/>
      <c r="K30" s="158" t="s">
        <v>3723</v>
      </c>
      <c r="L30" s="313" t="str">
        <f>IF('3.患者背景情報'!I14="","-",'3.患者背景情報'!I14)</f>
        <v>-</v>
      </c>
      <c r="M30" s="315"/>
    </row>
    <row r="31" spans="2:14">
      <c r="B31" s="158" t="s">
        <v>3724</v>
      </c>
      <c r="C31" s="313" t="str">
        <f>IF('3.患者背景情報'!D15="","-",'3.患者背景情報'!D15)</f>
        <v>-</v>
      </c>
      <c r="D31" s="315"/>
      <c r="E31" s="158" t="s">
        <v>3724</v>
      </c>
      <c r="F31" s="313" t="str">
        <f>IF('3.患者背景情報'!E15="","-",'3.患者背景情報'!E15)</f>
        <v>-</v>
      </c>
      <c r="G31" s="315"/>
      <c r="H31" s="158" t="s">
        <v>3724</v>
      </c>
      <c r="I31" s="313" t="str">
        <f>IF('3.患者背景情報'!F15="","-",'3.患者背景情報'!F15)</f>
        <v>-</v>
      </c>
      <c r="J31" s="315"/>
      <c r="K31" s="158" t="s">
        <v>3724</v>
      </c>
      <c r="L31" s="313" t="str">
        <f>IF('3.患者背景情報'!I15="","-",'3.患者背景情報'!I15)</f>
        <v>-</v>
      </c>
      <c r="M31" s="315"/>
    </row>
    <row r="32" spans="2:14">
      <c r="B32" s="158" t="s">
        <v>3725</v>
      </c>
      <c r="C32" s="313" t="str">
        <f>IF('3.患者背景情報'!D16="","-",'3.患者背景情報'!D16)</f>
        <v>-</v>
      </c>
      <c r="D32" s="315"/>
      <c r="E32" s="158" t="s">
        <v>3725</v>
      </c>
      <c r="F32" s="313" t="str">
        <f>IF('3.患者背景情報'!E16="","-",'3.患者背景情報'!E16)</f>
        <v>-</v>
      </c>
      <c r="G32" s="315"/>
      <c r="H32" s="158" t="s">
        <v>3725</v>
      </c>
      <c r="I32" s="313" t="str">
        <f>IF('3.患者背景情報'!F16="","-",'3.患者背景情報'!F16)</f>
        <v>-</v>
      </c>
      <c r="J32" s="315"/>
      <c r="K32" s="158" t="s">
        <v>3725</v>
      </c>
      <c r="L32" s="313" t="str">
        <f>IF('3.患者背景情報'!I16="","-",'3.患者背景情報'!I16)</f>
        <v>-</v>
      </c>
      <c r="M32" s="315"/>
    </row>
    <row r="33" spans="2:13">
      <c r="B33" s="158" t="s">
        <v>3726</v>
      </c>
      <c r="C33" s="313" t="str">
        <f>IF('3.患者背景情報'!D17="","-",'3.患者背景情報'!D17)</f>
        <v>-</v>
      </c>
      <c r="D33" s="315"/>
      <c r="E33" s="158" t="s">
        <v>3726</v>
      </c>
      <c r="F33" s="313" t="str">
        <f>IF('3.患者背景情報'!E17="","-",'3.患者背景情報'!E17)</f>
        <v>-</v>
      </c>
      <c r="G33" s="315"/>
      <c r="H33" s="158" t="s">
        <v>3726</v>
      </c>
      <c r="I33" s="313" t="str">
        <f>IF('3.患者背景情報'!F17="","-",'3.患者背景情報'!F17)</f>
        <v>-</v>
      </c>
      <c r="J33" s="315"/>
      <c r="K33" s="158" t="s">
        <v>3726</v>
      </c>
      <c r="L33" s="313" t="str">
        <f>IF('3.患者背景情報'!I17="","-",'3.患者背景情報'!I17)</f>
        <v>-</v>
      </c>
      <c r="M33" s="315"/>
    </row>
    <row r="34" spans="2:13">
      <c r="B34" s="158" t="s">
        <v>3727</v>
      </c>
      <c r="C34" s="313" t="str">
        <f>IF('3.患者背景情報'!D18="","-",'3.患者背景情報'!D18)</f>
        <v>-</v>
      </c>
      <c r="D34" s="315"/>
      <c r="E34" s="158" t="s">
        <v>3727</v>
      </c>
      <c r="F34" s="313" t="str">
        <f>IF('3.患者背景情報'!E18="","-",'3.患者背景情報'!E18)</f>
        <v>-</v>
      </c>
      <c r="G34" s="315"/>
      <c r="H34" s="158" t="s">
        <v>3727</v>
      </c>
      <c r="I34" s="313" t="str">
        <f>IF('3.患者背景情報'!F18="","-",'3.患者背景情報'!F18)</f>
        <v>-</v>
      </c>
      <c r="J34" s="315"/>
      <c r="K34" s="158" t="s">
        <v>3727</v>
      </c>
      <c r="L34" s="313" t="str">
        <f>IF('3.患者背景情報'!I18="","-",'3.患者背景情報'!I18)</f>
        <v>-</v>
      </c>
      <c r="M34" s="315"/>
    </row>
    <row r="35" spans="2:13">
      <c r="B35" s="158" t="s">
        <v>905</v>
      </c>
      <c r="C35" s="313" t="str">
        <f>IF('3.患者背景情報'!D19="","-",'3.患者背景情報'!D19)</f>
        <v>-</v>
      </c>
      <c r="D35" s="315"/>
      <c r="E35" s="158" t="s">
        <v>905</v>
      </c>
      <c r="F35" s="313" t="str">
        <f>IF('3.患者背景情報'!E19="","-",'3.患者背景情報'!E19)</f>
        <v>-</v>
      </c>
      <c r="G35" s="315"/>
      <c r="H35" s="158" t="s">
        <v>905</v>
      </c>
      <c r="I35" s="313" t="str">
        <f>IF('3.患者背景情報'!F19="","-",'3.患者背景情報'!F19)</f>
        <v>-</v>
      </c>
      <c r="J35" s="315"/>
      <c r="K35" s="158" t="s">
        <v>905</v>
      </c>
      <c r="L35" s="313" t="str">
        <f>IF('3.患者背景情報'!I19="","-",'3.患者背景情報'!I19)</f>
        <v>-</v>
      </c>
      <c r="M35" s="315"/>
    </row>
    <row r="36" spans="2:13" ht="18.600000000000001" thickBot="1">
      <c r="B36" s="152" t="s">
        <v>1318</v>
      </c>
      <c r="C36" s="381" t="str">
        <f>IF(AND(C28&lt;&gt;"-",'3.患者背景情報'!D20=""),"-",IF('3.患者背景情報'!D20="","-",'3.患者背景情報'!D20))</f>
        <v>-</v>
      </c>
      <c r="D36" s="382"/>
      <c r="E36" s="152" t="s">
        <v>1318</v>
      </c>
      <c r="F36" s="381" t="str">
        <f>IF(AND(F28&lt;&gt;"-",'3.患者背景情報'!E20=""),"-",IF('3.患者背景情報'!E20="","-",'3.患者背景情報'!E20))</f>
        <v>-</v>
      </c>
      <c r="G36" s="382"/>
      <c r="H36" s="152" t="s">
        <v>1318</v>
      </c>
      <c r="I36" s="381" t="str">
        <f>IF(AND(I28&lt;&gt;"-",'3.患者背景情報'!F20=""),"-",IF('3.患者背景情報'!F20="","-",'3.患者背景情報'!F20))</f>
        <v>-</v>
      </c>
      <c r="J36" s="382"/>
      <c r="K36" s="152" t="s">
        <v>1318</v>
      </c>
      <c r="L36" s="381" t="str">
        <f>IF(AND(L28&lt;&gt;"-",'3.患者背景情報'!G20=""),"-",IF('3.患者背景情報'!G20="","-",'3.患者背景情報'!G20))</f>
        <v>-</v>
      </c>
      <c r="M36" s="382"/>
    </row>
    <row r="37" spans="2:13">
      <c r="B37" s="164" t="s">
        <v>3728</v>
      </c>
      <c r="C37" s="324" t="str">
        <f>IF('3.患者背景情報'!H12="","-",'3.患者背景情報'!H12)</f>
        <v>-</v>
      </c>
      <c r="D37" s="326"/>
      <c r="E37" s="164" t="s">
        <v>3729</v>
      </c>
      <c r="F37" s="324" t="str">
        <f>IF('3.患者背景情報'!I12="","-",'3.患者背景情報'!I12)</f>
        <v>-</v>
      </c>
      <c r="G37" s="326"/>
      <c r="H37" s="164" t="s">
        <v>3730</v>
      </c>
      <c r="I37" s="324" t="str">
        <f>IF('3.患者背景情報'!J12="","-",'3.患者背景情報'!J12)</f>
        <v>-</v>
      </c>
      <c r="J37" s="326"/>
      <c r="K37" s="164" t="s">
        <v>3731</v>
      </c>
      <c r="L37" s="324" t="str">
        <f>IF('3.患者背景情報'!M12="","-",'3.患者背景情報'!M12)</f>
        <v>-</v>
      </c>
      <c r="M37" s="326"/>
    </row>
    <row r="38" spans="2:13">
      <c r="B38" s="158" t="s">
        <v>3722</v>
      </c>
      <c r="C38" s="313" t="str">
        <f>IF('3.患者背景情報'!H13="","-",'3.患者背景情報'!H13)</f>
        <v>-</v>
      </c>
      <c r="D38" s="315"/>
      <c r="E38" s="158" t="s">
        <v>3722</v>
      </c>
      <c r="F38" s="313" t="str">
        <f>IF('3.患者背景情報'!I13="","-",'3.患者背景情報'!I13)</f>
        <v>-</v>
      </c>
      <c r="G38" s="315"/>
      <c r="H38" s="158" t="s">
        <v>3722</v>
      </c>
      <c r="I38" s="313" t="str">
        <f>IF('3.患者背景情報'!J13="","-",'3.患者背景情報'!J13)</f>
        <v>-</v>
      </c>
      <c r="J38" s="315"/>
      <c r="K38" s="158" t="s">
        <v>3722</v>
      </c>
      <c r="L38" s="313" t="str">
        <f>IF('3.患者背景情報'!M13="","-",'3.患者背景情報'!M13)</f>
        <v>-</v>
      </c>
      <c r="M38" s="315"/>
    </row>
    <row r="39" spans="2:13">
      <c r="B39" s="158" t="s">
        <v>3723</v>
      </c>
      <c r="C39" s="313" t="str">
        <f>IF('3.患者背景情報'!H14="","-",'3.患者背景情報'!H14)</f>
        <v>-</v>
      </c>
      <c r="D39" s="315"/>
      <c r="E39" s="158" t="s">
        <v>3723</v>
      </c>
      <c r="F39" s="313" t="str">
        <f>IF('3.患者背景情報'!I14="","-",'3.患者背景情報'!I14)</f>
        <v>-</v>
      </c>
      <c r="G39" s="315"/>
      <c r="H39" s="158" t="s">
        <v>3723</v>
      </c>
      <c r="I39" s="313" t="str">
        <f>IF('3.患者背景情報'!J14="","-",'3.患者背景情報'!J14)</f>
        <v>-</v>
      </c>
      <c r="J39" s="315"/>
      <c r="K39" s="158" t="s">
        <v>3723</v>
      </c>
      <c r="L39" s="313" t="str">
        <f>IF('3.患者背景情報'!M14="","-",'3.患者背景情報'!M14)</f>
        <v>-</v>
      </c>
      <c r="M39" s="315"/>
    </row>
    <row r="40" spans="2:13">
      <c r="B40" s="158" t="s">
        <v>3724</v>
      </c>
      <c r="C40" s="313" t="str">
        <f>IF('3.患者背景情報'!H15="","-",'3.患者背景情報'!H15)</f>
        <v>-</v>
      </c>
      <c r="D40" s="315"/>
      <c r="E40" s="158" t="s">
        <v>3724</v>
      </c>
      <c r="F40" s="313" t="str">
        <f>IF('3.患者背景情報'!I15="","-",'3.患者背景情報'!I15)</f>
        <v>-</v>
      </c>
      <c r="G40" s="315"/>
      <c r="H40" s="158" t="s">
        <v>3724</v>
      </c>
      <c r="I40" s="313" t="str">
        <f>IF('3.患者背景情報'!J15="","-",'3.患者背景情報'!J15)</f>
        <v>-</v>
      </c>
      <c r="J40" s="315"/>
      <c r="K40" s="158" t="s">
        <v>3724</v>
      </c>
      <c r="L40" s="313" t="str">
        <f>IF('3.患者背景情報'!M15="","-",'3.患者背景情報'!M15)</f>
        <v>-</v>
      </c>
      <c r="M40" s="315"/>
    </row>
    <row r="41" spans="2:13">
      <c r="B41" s="158" t="s">
        <v>3725</v>
      </c>
      <c r="C41" s="313" t="str">
        <f>IF('3.患者背景情報'!H16="","-",'3.患者背景情報'!H16)</f>
        <v>-</v>
      </c>
      <c r="D41" s="315"/>
      <c r="E41" s="158" t="s">
        <v>3725</v>
      </c>
      <c r="F41" s="313" t="str">
        <f>IF('3.患者背景情報'!I16="","-",'3.患者背景情報'!I16)</f>
        <v>-</v>
      </c>
      <c r="G41" s="315"/>
      <c r="H41" s="158" t="s">
        <v>3725</v>
      </c>
      <c r="I41" s="313" t="str">
        <f>IF('3.患者背景情報'!J16="","-",'3.患者背景情報'!J16)</f>
        <v>-</v>
      </c>
      <c r="J41" s="315"/>
      <c r="K41" s="158" t="s">
        <v>3725</v>
      </c>
      <c r="L41" s="313" t="str">
        <f>IF('3.患者背景情報'!M16="","-",'3.患者背景情報'!M16)</f>
        <v>-</v>
      </c>
      <c r="M41" s="315"/>
    </row>
    <row r="42" spans="2:13">
      <c r="B42" s="158" t="s">
        <v>3726</v>
      </c>
      <c r="C42" s="313" t="str">
        <f>IF('3.患者背景情報'!H17="","-",'3.患者背景情報'!H17)</f>
        <v>-</v>
      </c>
      <c r="D42" s="315"/>
      <c r="E42" s="158" t="s">
        <v>3726</v>
      </c>
      <c r="F42" s="313" t="str">
        <f>IF('3.患者背景情報'!I17="","-",'3.患者背景情報'!I17)</f>
        <v>-</v>
      </c>
      <c r="G42" s="315"/>
      <c r="H42" s="158" t="s">
        <v>3726</v>
      </c>
      <c r="I42" s="313" t="str">
        <f>IF('3.患者背景情報'!J17="","-",'3.患者背景情報'!J17)</f>
        <v>-</v>
      </c>
      <c r="J42" s="315"/>
      <c r="K42" s="158" t="s">
        <v>3726</v>
      </c>
      <c r="L42" s="313" t="str">
        <f>IF('3.患者背景情報'!M17="","-",'3.患者背景情報'!M17)</f>
        <v>-</v>
      </c>
      <c r="M42" s="315"/>
    </row>
    <row r="43" spans="2:13">
      <c r="B43" s="158" t="s">
        <v>3727</v>
      </c>
      <c r="C43" s="313" t="str">
        <f>IF('3.患者背景情報'!H18="","-",'3.患者背景情報'!H18)</f>
        <v>-</v>
      </c>
      <c r="D43" s="315"/>
      <c r="E43" s="158" t="s">
        <v>3727</v>
      </c>
      <c r="F43" s="313" t="str">
        <f>IF('3.患者背景情報'!I18="","-",'3.患者背景情報'!I18)</f>
        <v>-</v>
      </c>
      <c r="G43" s="315"/>
      <c r="H43" s="158" t="s">
        <v>3727</v>
      </c>
      <c r="I43" s="313" t="str">
        <f>IF('3.患者背景情報'!J18="","-",'3.患者背景情報'!J18)</f>
        <v>-</v>
      </c>
      <c r="J43" s="315"/>
      <c r="K43" s="158" t="s">
        <v>3727</v>
      </c>
      <c r="L43" s="313" t="str">
        <f>IF('3.患者背景情報'!M18="","-",'3.患者背景情報'!M18)</f>
        <v>-</v>
      </c>
      <c r="M43" s="315"/>
    </row>
    <row r="44" spans="2:13">
      <c r="B44" s="158" t="s">
        <v>905</v>
      </c>
      <c r="C44" s="313" t="str">
        <f>IF('3.患者背景情報'!H19="","-",'3.患者背景情報'!H19)</f>
        <v>-</v>
      </c>
      <c r="D44" s="315"/>
      <c r="E44" s="158" t="s">
        <v>905</v>
      </c>
      <c r="F44" s="313" t="str">
        <f>IF('3.患者背景情報'!I19="","-",'3.患者背景情報'!I19)</f>
        <v>-</v>
      </c>
      <c r="G44" s="315"/>
      <c r="H44" s="158" t="s">
        <v>905</v>
      </c>
      <c r="I44" s="313" t="str">
        <f>IF('3.患者背景情報'!J19="","-",'3.患者背景情報'!J19)</f>
        <v>-</v>
      </c>
      <c r="J44" s="315"/>
      <c r="K44" s="158" t="s">
        <v>905</v>
      </c>
      <c r="L44" s="313" t="str">
        <f>IF('3.患者背景情報'!M19="","-",'3.患者背景情報'!M19)</f>
        <v>-</v>
      </c>
      <c r="M44" s="315"/>
    </row>
    <row r="45" spans="2:13" ht="18.600000000000001" thickBot="1">
      <c r="B45" s="165" t="s">
        <v>1318</v>
      </c>
      <c r="C45" s="381" t="str">
        <f>IF(AND(C37&lt;&gt;"-",'3.患者背景情報'!H20=""),"-",IF('3.患者背景情報'!H20="","-",'3.患者背景情報'!H20))</f>
        <v>-</v>
      </c>
      <c r="D45" s="382"/>
      <c r="E45" s="165" t="s">
        <v>1318</v>
      </c>
      <c r="F45" s="381" t="str">
        <f>IF(AND(F37&lt;&gt;"-",'3.患者背景情報'!I20=""),"-",IF('3.患者背景情報'!I20="","-",'3.患者背景情報'!I20))</f>
        <v>-</v>
      </c>
      <c r="G45" s="382"/>
      <c r="H45" s="165" t="s">
        <v>1318</v>
      </c>
      <c r="I45" s="381" t="str">
        <f>IF(AND(I37&lt;&gt;"-",'3.患者背景情報'!J20=""),"-",IF('3.患者背景情報'!J20="","-",'3.患者背景情報'!J20))</f>
        <v>-</v>
      </c>
      <c r="J45" s="382"/>
      <c r="K45" s="165" t="s">
        <v>1318</v>
      </c>
      <c r="L45" s="381" t="str">
        <f>IF(AND(L37&lt;&gt;"-",'3.患者背景情報'!K20=""),"-",IF('3.患者背景情報'!K20="","-",'3.患者背景情報'!K20))</f>
        <v>-</v>
      </c>
      <c r="M45" s="382"/>
    </row>
    <row r="46" spans="2:13">
      <c r="B46" s="322" t="s">
        <v>3732</v>
      </c>
      <c r="C46" s="323"/>
      <c r="D46" s="324" t="str">
        <f>IF('3.患者背景情報'!D23="","-",'3.患者背景情報'!D23)</f>
        <v>-</v>
      </c>
      <c r="E46" s="326"/>
      <c r="F46" s="160"/>
      <c r="G46" s="160"/>
      <c r="H46" s="160"/>
      <c r="I46" s="160"/>
      <c r="J46" s="160"/>
      <c r="K46" s="160"/>
      <c r="L46" s="160"/>
      <c r="M46" s="160"/>
    </row>
    <row r="47" spans="2:13">
      <c r="B47" s="158" t="s">
        <v>3733</v>
      </c>
      <c r="C47" s="313" t="str">
        <f>IF('3.患者背景情報'!D25="","-",'3.患者背景情報'!D25)</f>
        <v>-</v>
      </c>
      <c r="D47" s="315"/>
      <c r="E47" s="158" t="s">
        <v>3734</v>
      </c>
      <c r="F47" s="313" t="str">
        <f>IF('3.患者背景情報'!E25="","-",'3.患者背景情報'!E25)</f>
        <v>-</v>
      </c>
      <c r="G47" s="315"/>
      <c r="H47" s="158" t="s">
        <v>3735</v>
      </c>
      <c r="I47" s="313" t="str">
        <f>IF('3.患者背景情報'!F25="","-",'3.患者背景情報'!F25)</f>
        <v>-</v>
      </c>
      <c r="J47" s="315"/>
      <c r="K47" s="158" t="s">
        <v>3736</v>
      </c>
      <c r="L47" s="313" t="str">
        <f>IF('3.患者背景情報'!G25="","-",'3.患者背景情報'!G25)</f>
        <v>-</v>
      </c>
      <c r="M47" s="315"/>
    </row>
    <row r="48" spans="2:13">
      <c r="B48" s="158" t="s">
        <v>1339</v>
      </c>
      <c r="C48" s="313" t="str">
        <f>IF('3.患者背景情報'!D26="","-",'3.患者背景情報'!D26)</f>
        <v>-</v>
      </c>
      <c r="D48" s="315"/>
      <c r="E48" s="158" t="s">
        <v>1339</v>
      </c>
      <c r="F48" s="313" t="str">
        <f>IF('3.患者背景情報'!E26="","-",'3.患者背景情報'!E26)</f>
        <v>-</v>
      </c>
      <c r="G48" s="315"/>
      <c r="H48" s="158" t="s">
        <v>1339</v>
      </c>
      <c r="I48" s="313" t="str">
        <f>IF('3.患者背景情報'!F26="","-",'3.患者背景情報'!F26)</f>
        <v>-</v>
      </c>
      <c r="J48" s="315"/>
      <c r="K48" s="158" t="s">
        <v>1339</v>
      </c>
      <c r="L48" s="313" t="str">
        <f>IF('3.患者背景情報'!G26="","-",'3.患者背景情報'!G26)</f>
        <v>-</v>
      </c>
      <c r="M48" s="315"/>
    </row>
    <row r="49" spans="2:14" ht="18.600000000000001" thickBot="1">
      <c r="B49" s="152" t="s">
        <v>1340</v>
      </c>
      <c r="C49" s="383" t="str">
        <f>IF('3.患者背景情報'!D27="","-",'3.患者背景情報'!D27)</f>
        <v>-</v>
      </c>
      <c r="D49" s="384"/>
      <c r="E49" s="152" t="s">
        <v>1340</v>
      </c>
      <c r="F49" s="383" t="str">
        <f>IF('3.患者背景情報'!E27="","-",'3.患者背景情報'!E27)</f>
        <v>-</v>
      </c>
      <c r="G49" s="384"/>
      <c r="H49" s="152" t="s">
        <v>1340</v>
      </c>
      <c r="I49" s="313" t="str">
        <f>IF('3.患者背景情報'!F27="","-",'3.患者背景情報'!F27)</f>
        <v>-</v>
      </c>
      <c r="J49" s="315"/>
      <c r="K49" s="152" t="s">
        <v>1340</v>
      </c>
      <c r="L49" s="313" t="str">
        <f>IF('3.患者背景情報'!G27="","-",'3.患者背景情報'!G27)</f>
        <v>-</v>
      </c>
      <c r="M49" s="315"/>
    </row>
    <row r="50" spans="2:14">
      <c r="B50" s="164" t="s">
        <v>3737</v>
      </c>
      <c r="C50" s="313" t="str">
        <f>IF('3.患者背景情報'!H25="","-",'3.患者背景情報'!H25)</f>
        <v>-</v>
      </c>
      <c r="D50" s="315"/>
      <c r="E50" s="164" t="s">
        <v>3738</v>
      </c>
      <c r="F50" s="385" t="str">
        <f>IF('3.患者背景情報'!I25="","-",'3.患者背景情報'!I25)</f>
        <v>-</v>
      </c>
      <c r="G50" s="386"/>
      <c r="H50" s="164" t="s">
        <v>3739</v>
      </c>
      <c r="I50" s="324" t="str">
        <f>IF('3.患者背景情報'!J25="","-",'3.患者背景情報'!J25)</f>
        <v>-</v>
      </c>
      <c r="J50" s="326"/>
      <c r="K50" s="164" t="s">
        <v>3740</v>
      </c>
      <c r="L50" s="324" t="str">
        <f>IF('3.患者背景情報'!K25="","-",'3.患者背景情報'!K25)</f>
        <v>-</v>
      </c>
      <c r="M50" s="326"/>
    </row>
    <row r="51" spans="2:14">
      <c r="B51" s="158" t="s">
        <v>1339</v>
      </c>
      <c r="C51" s="313" t="str">
        <f>IF('3.患者背景情報'!H26="","-",'3.患者背景情報'!H26)</f>
        <v>-</v>
      </c>
      <c r="D51" s="315"/>
      <c r="E51" s="158" t="s">
        <v>1339</v>
      </c>
      <c r="F51" s="313" t="str">
        <f>IF('3.患者背景情報'!I26="","-",'3.患者背景情報'!I26)</f>
        <v>-</v>
      </c>
      <c r="G51" s="315"/>
      <c r="H51" s="158" t="s">
        <v>1339</v>
      </c>
      <c r="I51" s="313" t="str">
        <f>IF('3.患者背景情報'!J26="","-",'3.患者背景情報'!J26)</f>
        <v>-</v>
      </c>
      <c r="J51" s="315"/>
      <c r="K51" s="158" t="s">
        <v>1339</v>
      </c>
      <c r="L51" s="313" t="str">
        <f>IF('3.患者背景情報'!M26="","-",'3.患者背景情報'!M26)</f>
        <v>-</v>
      </c>
      <c r="M51" s="315"/>
    </row>
    <row r="52" spans="2:14" ht="18.600000000000001" thickBot="1">
      <c r="B52" s="165" t="s">
        <v>1340</v>
      </c>
      <c r="C52" s="313" t="str">
        <f>IF('3.患者背景情報'!H27="","-",'3.患者背景情報'!H27)</f>
        <v>-</v>
      </c>
      <c r="D52" s="315"/>
      <c r="E52" s="165" t="s">
        <v>1340</v>
      </c>
      <c r="F52" s="383" t="str">
        <f>IF('3.患者背景情報'!I27="","-",'3.患者背景情報'!I27)</f>
        <v>-</v>
      </c>
      <c r="G52" s="384"/>
      <c r="H52" s="165" t="s">
        <v>1340</v>
      </c>
      <c r="I52" s="383" t="str">
        <f>IF('3.患者背景情報'!J27="","-",'3.患者背景情報'!J27)</f>
        <v>-</v>
      </c>
      <c r="J52" s="384"/>
      <c r="K52" s="165" t="s">
        <v>1340</v>
      </c>
      <c r="L52" s="383" t="str">
        <f>IF('3.患者背景情報'!M27="","-",'3.患者背景情報'!M27)</f>
        <v>-</v>
      </c>
      <c r="M52" s="384"/>
    </row>
    <row r="53" spans="2:14" ht="20.399999999999999" thickBot="1">
      <c r="B53" s="319" t="s">
        <v>3796</v>
      </c>
      <c r="C53" s="320"/>
      <c r="D53" s="320"/>
      <c r="E53" s="320"/>
      <c r="F53" s="320"/>
      <c r="G53" s="320"/>
      <c r="H53" s="320"/>
      <c r="I53" s="320"/>
      <c r="J53" s="320"/>
      <c r="K53" s="320"/>
      <c r="L53" s="320"/>
      <c r="M53" s="320"/>
      <c r="N53" s="321"/>
    </row>
    <row r="54" spans="2:14">
      <c r="B54" s="322" t="s">
        <v>2395</v>
      </c>
      <c r="C54" s="327"/>
      <c r="D54" s="323"/>
      <c r="E54" s="151" t="str">
        <f>IF('5.がん種情報'!C3="","-",'5.がん種情報'!C3)</f>
        <v>-</v>
      </c>
      <c r="F54" s="149"/>
      <c r="G54" s="43"/>
      <c r="H54" s="41"/>
      <c r="I54" s="149"/>
      <c r="J54" s="149"/>
      <c r="K54" s="149"/>
      <c r="L54" s="149"/>
      <c r="M54" s="149"/>
      <c r="N54" s="149"/>
    </row>
    <row r="55" spans="2:14">
      <c r="B55" s="390" t="s">
        <v>2396</v>
      </c>
      <c r="C55" s="390"/>
      <c r="D55" s="390"/>
      <c r="E55" s="163" t="str">
        <f>IF('5.がん種情報'!C4="","-",'5.がん種情報'!C4)</f>
        <v>-</v>
      </c>
      <c r="F55" s="163" t="str">
        <f>IF('5.がん種情報'!C5="","-",'5.がん種情報'!C5)</f>
        <v>-</v>
      </c>
      <c r="G55" s="163" t="str">
        <f>IF('5.がん種情報'!C6="","-",'5.がん種情報'!C6)</f>
        <v>-</v>
      </c>
      <c r="H55" s="163" t="str">
        <f>IF('5.がん種情報'!C7="","-",'5.がん種情報'!C7)</f>
        <v>-</v>
      </c>
      <c r="I55" s="163" t="str">
        <f>IF('5.がん種情報'!C8="","-",'5.がん種情報'!C8)</f>
        <v>-</v>
      </c>
    </row>
    <row r="56" spans="2:14">
      <c r="B56" s="390"/>
      <c r="C56" s="390"/>
      <c r="D56" s="390"/>
      <c r="E56" s="163" t="str">
        <f>IF('5.がん種情報'!D4="","-",'5.がん種情報'!D4)</f>
        <v>-</v>
      </c>
      <c r="F56" s="163" t="str">
        <f>IF('5.がん種情報'!D5="","-",'5.がん種情報'!D5)</f>
        <v>-</v>
      </c>
      <c r="G56" s="155" t="str">
        <f>IF('5.がん種情報'!D6="","-",'5.がん種情報'!D6)</f>
        <v>-</v>
      </c>
      <c r="H56" s="155" t="str">
        <f>IF('5.がん種情報'!D7="","-",'5.がん種情報'!D7)</f>
        <v>-</v>
      </c>
      <c r="I56" s="155" t="str">
        <f>IF('5.がん種情報'!D8="","-",'5.がん種情報'!D8)</f>
        <v>-</v>
      </c>
    </row>
    <row r="57" spans="2:14">
      <c r="B57" s="390"/>
      <c r="C57" s="390"/>
      <c r="D57" s="390"/>
      <c r="E57" s="163" t="str">
        <f>IF('5.がん種情報'!E7="","-",'5.がん種情報'!E7)</f>
        <v>-</v>
      </c>
      <c r="F57" s="219"/>
      <c r="G57" s="41"/>
      <c r="H57" s="41"/>
      <c r="I57" s="41"/>
      <c r="J57" s="41"/>
    </row>
    <row r="58" spans="2:14">
      <c r="B58" s="390"/>
      <c r="C58" s="390"/>
      <c r="D58" s="390"/>
      <c r="E58" s="155" t="str">
        <f>IF('5.がん種情報'!E8="","-",'5.がん種情報'!E8)</f>
        <v>-</v>
      </c>
      <c r="F58" s="208"/>
      <c r="G58" s="41"/>
      <c r="H58" s="41"/>
      <c r="I58" s="41"/>
      <c r="J58" s="41"/>
    </row>
    <row r="59" spans="2:14">
      <c r="B59" s="181"/>
      <c r="C59" s="188"/>
      <c r="D59" s="160"/>
      <c r="E59" s="160"/>
      <c r="F59" s="181"/>
      <c r="G59" s="181"/>
      <c r="H59" s="160"/>
      <c r="I59" s="181"/>
      <c r="J59" s="181"/>
      <c r="K59" s="181"/>
      <c r="L59" s="181"/>
      <c r="M59" s="181"/>
      <c r="N59" s="181"/>
    </row>
    <row r="60" spans="2:14">
      <c r="B60" s="387" t="s">
        <v>3743</v>
      </c>
      <c r="C60" s="388"/>
      <c r="D60" s="388"/>
      <c r="E60" s="388"/>
      <c r="F60" s="388"/>
      <c r="G60" s="389"/>
      <c r="H60" s="168"/>
      <c r="I60" s="387" t="s">
        <v>3744</v>
      </c>
      <c r="J60" s="388"/>
      <c r="K60" s="388"/>
      <c r="L60" s="388"/>
      <c r="M60" s="388"/>
      <c r="N60" s="389"/>
    </row>
    <row r="61" spans="2:14">
      <c r="B61" s="310" t="s">
        <v>3745</v>
      </c>
      <c r="C61" s="311"/>
      <c r="D61" s="312"/>
      <c r="E61" s="313" t="str">
        <f>IF(AND('5.がん種情報'!C12="要入力",'5.がん種情報'!C15=""),"5.がん種情報の「EGFR」を入力してください",IF('5.がん種情報'!C15="","-",'5.がん種情報'!C15))</f>
        <v>-</v>
      </c>
      <c r="F61" s="314"/>
      <c r="G61" s="315"/>
      <c r="H61" s="168"/>
      <c r="I61" s="310" t="s">
        <v>2405</v>
      </c>
      <c r="J61" s="311"/>
      <c r="K61" s="312"/>
      <c r="L61" s="313" t="str">
        <f>IF(AND('5.がん種情報'!I12="要入力",'5.がん種情報'!I15=""),"5.がん種情報の「KRAS」を入力してください",IF('5.がん種情報'!I15="","-",'5.がん種情報'!I15))</f>
        <v>-</v>
      </c>
      <c r="M61" s="314"/>
      <c r="N61" s="315"/>
    </row>
    <row r="62" spans="2:14">
      <c r="B62" s="310" t="s">
        <v>2407</v>
      </c>
      <c r="C62" s="311"/>
      <c r="D62" s="312"/>
      <c r="E62" s="313" t="str">
        <f>IF(AND(E61="陽性",'5.がん種情報'!C16=""),"5.がん種情報の「EGFR-type」を入力してください",IF('5.がん種情報'!C16="","-",'5.がん種情報'!C16))</f>
        <v>-</v>
      </c>
      <c r="F62" s="314"/>
      <c r="G62" s="315"/>
      <c r="H62" s="168"/>
      <c r="I62" s="310" t="s">
        <v>2409</v>
      </c>
      <c r="J62" s="311"/>
      <c r="K62" s="312"/>
      <c r="L62" s="313" t="str">
        <f>IF(AND(L61="陽性",'5.がん種情報'!I16=""),"5.がん種情報の「KRAS-type」を入力してください",IF('5.がん種情報'!I16="","-",'5.がん種情報'!I16))</f>
        <v>-</v>
      </c>
      <c r="M62" s="314"/>
      <c r="N62" s="315"/>
    </row>
    <row r="63" spans="2:14">
      <c r="B63" s="310" t="s">
        <v>3746</v>
      </c>
      <c r="C63" s="311"/>
      <c r="D63" s="312"/>
      <c r="E63" s="313" t="str">
        <f>IF(E61="-","-",IF(AND(E61&lt;&gt;"不明or未検査",'5.がん種情報'!C17=""),"5.がん種情報の「EGFR-検査方法」を入力してください",IF('5.がん種情報'!C17="","-",'5.がん種情報'!C17)))</f>
        <v>-</v>
      </c>
      <c r="F63" s="314"/>
      <c r="G63" s="315"/>
      <c r="H63" s="168"/>
      <c r="I63" s="310" t="s">
        <v>2413</v>
      </c>
      <c r="J63" s="311"/>
      <c r="K63" s="312"/>
      <c r="L63" s="313" t="str">
        <f>IF(L61="-","-",IF(AND(L61&lt;&gt;"不明or未検査",'5.がん種情報'!I17=""),"5.がん種情報の「KRAS-検査方法」を入力してください",IF('5.がん種情報'!I17="","-",'5.がん種情報'!I17)))</f>
        <v>-</v>
      </c>
      <c r="M63" s="314"/>
      <c r="N63" s="315"/>
    </row>
    <row r="64" spans="2:14">
      <c r="B64" s="310" t="s">
        <v>1369</v>
      </c>
      <c r="C64" s="311"/>
      <c r="D64" s="312"/>
      <c r="E64" s="313" t="str">
        <f>IF(AND('5.がん種情報'!C12="要入力",'5.がん種情報'!C18=""),"5.がん種情報の「EGFR-TKI耐性後EGFR-T790M」を入力してください",IF('5.がん種情報'!C18="","-",'5.がん種情報'!C18))</f>
        <v>-</v>
      </c>
      <c r="F64" s="314"/>
      <c r="G64" s="315"/>
      <c r="H64" s="168"/>
      <c r="I64" s="310" t="s">
        <v>2417</v>
      </c>
      <c r="J64" s="311"/>
      <c r="K64" s="312"/>
      <c r="L64" s="313" t="str">
        <f>IF(AND('5.がん種情報'!I12="要入力",'5.がん種情報'!I18=""),"5.がん種情報の「KRAS」を入力してください",IF('5.がん種情報'!I18="","-",'5.がん種情報'!I18))</f>
        <v>-</v>
      </c>
      <c r="M64" s="314"/>
      <c r="N64" s="315"/>
    </row>
    <row r="65" spans="2:14">
      <c r="B65" s="310" t="s">
        <v>1370</v>
      </c>
      <c r="C65" s="311"/>
      <c r="D65" s="312"/>
      <c r="E65" s="313" t="str">
        <f>IF(AND('5.がん種情報'!C12="要入力",'5.がん種情報'!C19=""),"5.がん種情報の「ALK融合」を入力してください",IF('5.がん種情報'!C19="","-",'5.がん種情報'!C19))</f>
        <v>-</v>
      </c>
      <c r="F65" s="314"/>
      <c r="G65" s="315"/>
      <c r="H65" s="168"/>
      <c r="I65" s="310" t="s">
        <v>2420</v>
      </c>
      <c r="J65" s="311"/>
      <c r="K65" s="312"/>
      <c r="L65" s="313" t="str">
        <f>IF(AND(L64="陽性",'5.がん種情報'!I19=""),"5.がん種情報の「NRAS-type」を入力してください",IF('5.がん種情報'!I19="","-",'5.がん種情報'!I19))</f>
        <v>-</v>
      </c>
      <c r="M65" s="314"/>
      <c r="N65" s="315"/>
    </row>
    <row r="66" spans="2:14">
      <c r="B66" s="310" t="s">
        <v>1371</v>
      </c>
      <c r="C66" s="311"/>
      <c r="D66" s="312"/>
      <c r="E66" s="313" t="str">
        <f>IF(E65="-","-",IF(AND(E65&lt;&gt;"不明or未検査",'5.がん種情報'!C20=""),"5.がん種情報の「ALK検査方法」を入力してください",IF('5.がん種情報'!C20="","-",'5.がん種情報'!C20)))</f>
        <v>-</v>
      </c>
      <c r="F66" s="314"/>
      <c r="G66" s="315"/>
      <c r="H66" s="168"/>
      <c r="I66" s="310" t="s">
        <v>2423</v>
      </c>
      <c r="J66" s="311"/>
      <c r="K66" s="312"/>
      <c r="L66" s="313" t="str">
        <f>IF(L64="-","-",IF(AND(L64&lt;&gt;"不明or未検査",'5.がん種情報'!I20=""),"5.がん種情報の「NRAS-検査方法」を入力してください",IF('5.がん種情報'!I20="","-",'5.がん種情報'!I20)))</f>
        <v>-</v>
      </c>
      <c r="M66" s="314"/>
      <c r="N66" s="315"/>
    </row>
    <row r="67" spans="2:14">
      <c r="B67" s="310" t="s">
        <v>3748</v>
      </c>
      <c r="C67" s="311"/>
      <c r="D67" s="312"/>
      <c r="E67" s="313" t="str">
        <f>IF(AND('5.がん種情報'!C12="要入力",'5.がん種情報'!C21=""),"5.がん種情報の「ROS1」を入力してください",IF('5.がん種情報'!C21="","-",'5.がん種情報'!C21))</f>
        <v>-</v>
      </c>
      <c r="F67" s="314"/>
      <c r="G67" s="315"/>
      <c r="H67" s="168"/>
      <c r="I67" s="310" t="s">
        <v>1409</v>
      </c>
      <c r="J67" s="311"/>
      <c r="K67" s="312"/>
      <c r="L67" s="313" t="str">
        <f>IF(AND('5.がん種情報'!I12="要入力",'5.がん種情報'!I21=""),"5.がん種情報の「HER2」を入力してください",IF('5.がん種情報'!I21="","-",'5.がん種情報'!I21))</f>
        <v>-</v>
      </c>
      <c r="M67" s="314"/>
      <c r="N67" s="315"/>
    </row>
    <row r="68" spans="2:14">
      <c r="B68" s="310" t="s">
        <v>3749</v>
      </c>
      <c r="C68" s="311"/>
      <c r="D68" s="312"/>
      <c r="E68" s="313" t="str">
        <f>IF(AND('5.がん種情報'!C12="要入力",'5.がん種情報'!C22=""),"5.がん種情報の「BRAF」を入力してください",IF('5.がん種情報'!C22="","-",'5.がん種情報'!C22))</f>
        <v>-</v>
      </c>
      <c r="F68" s="314"/>
      <c r="G68" s="315"/>
      <c r="H68" s="168"/>
      <c r="I68" s="310" t="s">
        <v>2425</v>
      </c>
      <c r="J68" s="311"/>
      <c r="K68" s="312"/>
      <c r="L68" s="313" t="str">
        <f>IF(AND('5.がん種情報'!I12="要入力",'5.がん種情報'!I22=""),"5.がん種情報の「EGFR(IHC)」を入力してください",IF('5.がん種情報'!I22="","-",'5.がん種情報'!I22))</f>
        <v>-</v>
      </c>
      <c r="M68" s="314"/>
      <c r="N68" s="315"/>
    </row>
    <row r="69" spans="2:14">
      <c r="B69" s="310" t="s">
        <v>1379</v>
      </c>
      <c r="C69" s="311"/>
      <c r="D69" s="312"/>
      <c r="E69" s="313" t="str">
        <f>IF(AND('5.がん種情報'!C12="要入力",'5.がん種情報'!C23=""),"5.がん種情報の「PD-L1」を入力してください",IF('5.がん種情報'!C23="","-",'5.がん種情報'!C23))</f>
        <v>-</v>
      </c>
      <c r="F69" s="314"/>
      <c r="G69" s="315"/>
      <c r="H69" s="168"/>
      <c r="I69" s="310" t="s">
        <v>3749</v>
      </c>
      <c r="J69" s="311"/>
      <c r="K69" s="312"/>
      <c r="L69" s="313" t="str">
        <f>IF(AND('5.がん種情報'!I12="要入力",'5.がん種情報'!I23=""),"5.がん種情報の「BRAF」を入力してください",IF('5.がん種情報'!I23="","-",'5.がん種情報'!I23))</f>
        <v>-</v>
      </c>
      <c r="M69" s="314"/>
      <c r="N69" s="315"/>
    </row>
    <row r="70" spans="2:14">
      <c r="B70" s="310" t="s">
        <v>1380</v>
      </c>
      <c r="C70" s="311"/>
      <c r="D70" s="312"/>
      <c r="E70" s="313" t="str">
        <f>IF(E69="-","-",IF(AND(E69&lt;&gt;"不明or未検査",'5.がん種情報'!C24=""),"5.がん種情報の「PD-L1-検査方法」を入力してください",IF('5.がん種情報'!C24="","-",'5.がん種情報'!C24)))</f>
        <v>-</v>
      </c>
      <c r="F70" s="314"/>
      <c r="G70" s="315"/>
      <c r="H70" s="168"/>
      <c r="I70" s="160"/>
      <c r="J70" s="160"/>
      <c r="K70" s="160"/>
      <c r="L70" s="391"/>
      <c r="M70" s="391"/>
      <c r="N70" s="392"/>
    </row>
    <row r="71" spans="2:14">
      <c r="B71" s="310" t="s">
        <v>3804</v>
      </c>
      <c r="C71" s="311"/>
      <c r="D71" s="312"/>
      <c r="E71" s="393" t="str">
        <f>IF(AND(E69="陽性",'5.がん種情報'!C25=""),"5.がん種情報の「PD-L1(IHC)_陽性率」を入力してください",IF('5.がん種情報'!C25="","-",'5.がん種情報'!C25))</f>
        <v>-</v>
      </c>
      <c r="F71" s="394"/>
      <c r="G71" s="395"/>
      <c r="H71" s="168"/>
      <c r="I71" s="387" t="s">
        <v>3750</v>
      </c>
      <c r="J71" s="388"/>
      <c r="K71" s="388"/>
      <c r="L71" s="388"/>
      <c r="M71" s="388"/>
      <c r="N71" s="389"/>
    </row>
    <row r="72" spans="2:14">
      <c r="B72" s="310" t="s">
        <v>3751</v>
      </c>
      <c r="C72" s="311"/>
      <c r="D72" s="312"/>
      <c r="E72" s="313" t="str">
        <f>IF(AND('5.がん種情報'!C12="要入力",'5.がん種情報'!C26=""),"5.がん種情報の「アスベスト曝露歴」を入力してください",IF('5.がん種情報'!C26="","-",'5.がん種情報'!C26))</f>
        <v>-</v>
      </c>
      <c r="F72" s="314"/>
      <c r="G72" s="315"/>
      <c r="H72" s="168"/>
      <c r="I72" s="310" t="s">
        <v>1411</v>
      </c>
      <c r="J72" s="311"/>
      <c r="K72" s="312"/>
      <c r="L72" s="313" t="str">
        <f>IF(AND('5.がん種情報'!$L$12="要入力",'5.がん種情報'!L15=""),"5.がん種情報の「HBsAg」を入力してください",IF('5.がん種情報'!L15="","-",'5.がん種情報'!L15))</f>
        <v>-</v>
      </c>
      <c r="M72" s="314"/>
      <c r="N72" s="315"/>
    </row>
    <row r="73" spans="2:14">
      <c r="B73" s="160"/>
      <c r="C73" s="160"/>
      <c r="D73" s="160"/>
      <c r="E73" s="160"/>
      <c r="F73" s="160"/>
      <c r="G73" s="160"/>
      <c r="H73" s="160"/>
      <c r="I73" s="310" t="s">
        <v>3752</v>
      </c>
      <c r="J73" s="311"/>
      <c r="K73" s="312"/>
      <c r="L73" s="313" t="str">
        <f>IF(AND('5.がん種情報'!$L$12="要入力",'5.がん種情報'!L16=""),"5.がん種情報の「HBsAg」を入力してください",IF('5.がん種情報'!L16="","-",'5.がん種情報'!L16))</f>
        <v>-</v>
      </c>
      <c r="M73" s="314"/>
      <c r="N73" s="315"/>
    </row>
    <row r="74" spans="2:14">
      <c r="B74" s="387" t="s">
        <v>3753</v>
      </c>
      <c r="C74" s="388"/>
      <c r="D74" s="388"/>
      <c r="E74" s="388"/>
      <c r="F74" s="388"/>
      <c r="G74" s="389"/>
      <c r="H74" s="160"/>
      <c r="I74" s="310" t="s">
        <v>3805</v>
      </c>
      <c r="J74" s="311"/>
      <c r="K74" s="312"/>
      <c r="L74" s="313" t="str">
        <f>IF(AND('5.がん種情報'!L12="要入力",'5.がん種情報'!L17=""),"5.がん種情報の「HBV-DNA（LogIU/mL）」を入力してください",IF('5.がん種情報'!L17="","-",'5.がん種情報'!L17))</f>
        <v>-</v>
      </c>
      <c r="M74" s="314"/>
      <c r="N74" s="315"/>
    </row>
    <row r="75" spans="2:14">
      <c r="B75" s="310" t="s">
        <v>3754</v>
      </c>
      <c r="C75" s="311"/>
      <c r="D75" s="312"/>
      <c r="E75" s="313" t="str">
        <f>IF(AND('5.がん種情報'!$F$12="要入力",'5.がん種情報'!F15=""),"5.がん種情報の「HER2(IHC)」を入力してください",IF('5.がん種情報'!F15="","-",'5.がん種情報'!F15))</f>
        <v>-</v>
      </c>
      <c r="F75" s="314"/>
      <c r="G75" s="315"/>
      <c r="H75" s="160"/>
      <c r="I75" s="310" t="s">
        <v>3755</v>
      </c>
      <c r="J75" s="311"/>
      <c r="K75" s="312"/>
      <c r="L75" s="313" t="str">
        <f>IF(AND('5.がん種情報'!$L$12="要入力",'5.がん種情報'!L18=""),"5.がん種情報の「HCV抗体」を入力してください",IF('5.がん種情報'!L18="","-",'5.がん種情報'!L18))</f>
        <v>-</v>
      </c>
      <c r="M75" s="314"/>
      <c r="N75" s="315"/>
    </row>
    <row r="76" spans="2:14">
      <c r="B76" s="310" t="s">
        <v>2408</v>
      </c>
      <c r="C76" s="311"/>
      <c r="D76" s="312"/>
      <c r="E76" s="313" t="str">
        <f>IF(AND('5.がん種情報'!$F$12="要入力",'5.がん種情報'!F16=""),"5.がん種情報の「HER2(FISH)」を入力してください",IF('5.がん種情報'!F16="","-",'5.がん種情報'!F16))</f>
        <v>-</v>
      </c>
      <c r="F76" s="314"/>
      <c r="G76" s="315"/>
      <c r="H76" s="160"/>
      <c r="I76" s="310" t="s">
        <v>3806</v>
      </c>
      <c r="J76" s="311"/>
      <c r="K76" s="312"/>
      <c r="L76" s="313" t="str">
        <f>IF(AND('5.がん種情報'!L12="要入力",'5.がん種情報'!L19=""),"5.がん種情報の「HCV-RNA（LogIU/mL）」を入力してください",IF('5.がん種情報'!L19="","-",'5.がん種情報'!L19))</f>
        <v>-</v>
      </c>
      <c r="M76" s="314"/>
      <c r="N76" s="315"/>
    </row>
    <row r="77" spans="2:14">
      <c r="B77" s="310" t="s">
        <v>1391</v>
      </c>
      <c r="C77" s="311"/>
      <c r="D77" s="312"/>
      <c r="E77" s="313" t="str">
        <f>IF(AND('5.がん種情報'!$F$12="要入力",'5.がん種情報'!F17=""),"5.がん種情報の「HER2(FISH)」を入力してください",IF('5.がん種情報'!F17="","-",'5.がん種情報'!F17))</f>
        <v>-</v>
      </c>
      <c r="F77" s="314"/>
      <c r="G77" s="315"/>
      <c r="H77" s="160"/>
      <c r="I77" s="391"/>
      <c r="J77" s="391"/>
      <c r="K77" s="391"/>
      <c r="L77" s="160"/>
      <c r="M77" s="160"/>
      <c r="N77" s="160"/>
    </row>
    <row r="78" spans="2:14">
      <c r="B78" s="310" t="s">
        <v>1392</v>
      </c>
      <c r="C78" s="311"/>
      <c r="D78" s="312"/>
      <c r="E78" s="313" t="str">
        <f>IF(AND('5.がん種情報'!$F$12="要入力",'5.がん種情報'!F18=""),"5.がん種情報の「HER2(FISH)」を入力してください",IF('5.がん種情報'!F18="","-",'5.がん種情報'!F18))</f>
        <v>-</v>
      </c>
      <c r="F78" s="314"/>
      <c r="G78" s="315"/>
      <c r="H78" s="160"/>
      <c r="I78" s="387" t="s">
        <v>3756</v>
      </c>
      <c r="J78" s="388"/>
      <c r="K78" s="388"/>
      <c r="L78" s="388"/>
      <c r="M78" s="388"/>
      <c r="N78" s="389"/>
    </row>
    <row r="79" spans="2:14">
      <c r="B79" s="310" t="s">
        <v>3757</v>
      </c>
      <c r="C79" s="311"/>
      <c r="D79" s="312"/>
      <c r="E79" s="313" t="str">
        <f>IF(AND('5.がん種情報'!$F$12="要入力",'5.がん種情報'!F19=""),"5.がん種情報の「HER2(FISH)」を入力してください",IF('5.がん種情報'!F19="","-",'5.がん種情報'!F19))</f>
        <v>-</v>
      </c>
      <c r="F79" s="314"/>
      <c r="G79" s="315"/>
      <c r="H79" s="160"/>
      <c r="I79" s="310" t="s">
        <v>3749</v>
      </c>
      <c r="J79" s="311"/>
      <c r="K79" s="312"/>
      <c r="L79" s="313" t="str">
        <f>IF(AND('5.がん種情報'!O12="要入力",'5.がん種情報'!O15=""),"5.がん種情報の「BRAF(V600)」を入力してください",IF('5.がん種情報'!O15="","-",'5.がん種情報'!O15))</f>
        <v>-</v>
      </c>
      <c r="M79" s="314"/>
      <c r="N79" s="315"/>
    </row>
    <row r="80" spans="2:14">
      <c r="B80" s="310" t="s">
        <v>2422</v>
      </c>
      <c r="C80" s="311"/>
      <c r="D80" s="312"/>
      <c r="E80" s="313" t="str">
        <f>IF(AND('5.がん種情報'!$F$12="要入力",'5.がん種情報'!F20=""),"5.がん種情報の「HER2(FISH)」を入力してください",IF('5.がん種情報'!F20="","-",'5.がん種情報'!F20))</f>
        <v>-</v>
      </c>
      <c r="F80" s="314"/>
      <c r="G80" s="315"/>
      <c r="H80" s="160"/>
      <c r="I80" s="160"/>
      <c r="J80" s="160"/>
      <c r="K80" s="160"/>
      <c r="L80" s="160"/>
      <c r="M80" s="160"/>
      <c r="N80" s="160"/>
    </row>
    <row r="81" spans="2:14" ht="18.600000000000001" thickBot="1">
      <c r="B81" s="148"/>
      <c r="C81" s="148"/>
      <c r="D81" s="148"/>
      <c r="E81" s="148"/>
      <c r="F81" s="148"/>
      <c r="G81" s="148"/>
      <c r="H81" s="148"/>
      <c r="I81" s="148"/>
      <c r="J81" s="148"/>
      <c r="K81" s="148"/>
      <c r="L81" s="148"/>
      <c r="M81" s="148"/>
      <c r="N81" s="148"/>
    </row>
    <row r="82" spans="2:14" ht="20.399999999999999" thickBot="1">
      <c r="B82" s="406" t="s">
        <v>3758</v>
      </c>
      <c r="C82" s="320"/>
      <c r="D82" s="320"/>
      <c r="E82" s="320"/>
      <c r="F82" s="320"/>
      <c r="G82" s="320"/>
      <c r="H82" s="320"/>
      <c r="I82" s="320"/>
      <c r="J82" s="320"/>
      <c r="K82" s="320"/>
      <c r="L82" s="320"/>
      <c r="M82" s="320"/>
      <c r="N82" s="321"/>
    </row>
    <row r="83" spans="2:14">
      <c r="B83" s="407" t="str">
        <f>IF('1.担当医師情報'!C8="","-",'1.担当医師情報'!C8)</f>
        <v>-</v>
      </c>
      <c r="C83" s="408"/>
      <c r="D83" s="408"/>
      <c r="E83" s="408"/>
      <c r="F83" s="408"/>
      <c r="G83" s="408"/>
      <c r="H83" s="408"/>
      <c r="I83" s="408"/>
      <c r="J83" s="408"/>
      <c r="K83" s="408"/>
      <c r="L83" s="408"/>
      <c r="M83" s="408"/>
      <c r="N83" s="409"/>
    </row>
    <row r="84" spans="2:14">
      <c r="B84" s="410"/>
      <c r="C84" s="411"/>
      <c r="D84" s="411"/>
      <c r="E84" s="411"/>
      <c r="F84" s="411"/>
      <c r="G84" s="411"/>
      <c r="H84" s="411"/>
      <c r="I84" s="411"/>
      <c r="J84" s="411"/>
      <c r="K84" s="411"/>
      <c r="L84" s="411"/>
      <c r="M84" s="411"/>
      <c r="N84" s="412"/>
    </row>
    <row r="85" spans="2:14">
      <c r="B85" s="410"/>
      <c r="C85" s="411"/>
      <c r="D85" s="411"/>
      <c r="E85" s="411"/>
      <c r="F85" s="411"/>
      <c r="G85" s="411"/>
      <c r="H85" s="411"/>
      <c r="I85" s="411"/>
      <c r="J85" s="411"/>
      <c r="K85" s="411"/>
      <c r="L85" s="411"/>
      <c r="M85" s="411"/>
      <c r="N85" s="412"/>
    </row>
    <row r="86" spans="2:14" ht="18.600000000000001" thickBot="1">
      <c r="B86" s="413"/>
      <c r="C86" s="414"/>
      <c r="D86" s="414"/>
      <c r="E86" s="414"/>
      <c r="F86" s="414"/>
      <c r="G86" s="414"/>
      <c r="H86" s="414"/>
      <c r="I86" s="414"/>
      <c r="J86" s="414"/>
      <c r="K86" s="414"/>
      <c r="L86" s="414"/>
      <c r="M86" s="414"/>
      <c r="N86" s="415"/>
    </row>
    <row r="87" spans="2:14" ht="18.600000000000001" thickBot="1">
      <c r="B87" s="148"/>
      <c r="C87" s="148"/>
      <c r="D87" s="148"/>
      <c r="E87" s="148"/>
      <c r="F87" s="148"/>
      <c r="G87" s="148"/>
      <c r="H87" s="148"/>
      <c r="I87" s="148"/>
      <c r="J87" s="148"/>
      <c r="K87" s="148"/>
      <c r="L87" s="148"/>
      <c r="M87" s="148"/>
      <c r="N87" s="148"/>
    </row>
    <row r="88" spans="2:14" ht="20.399999999999999" thickBot="1">
      <c r="B88" s="406" t="s">
        <v>3759</v>
      </c>
      <c r="C88" s="320"/>
      <c r="D88" s="320"/>
      <c r="E88" s="320"/>
      <c r="F88" s="320"/>
      <c r="G88" s="320"/>
      <c r="H88" s="320"/>
      <c r="I88" s="320"/>
      <c r="J88" s="320"/>
      <c r="K88" s="320"/>
      <c r="L88" s="320"/>
      <c r="M88" s="320"/>
      <c r="N88" s="321"/>
    </row>
    <row r="89" spans="2:14">
      <c r="B89" s="396"/>
      <c r="C89" s="397"/>
      <c r="D89" s="397"/>
      <c r="E89" s="397"/>
      <c r="F89" s="397"/>
      <c r="G89" s="397"/>
      <c r="H89" s="397"/>
      <c r="I89" s="397"/>
      <c r="J89" s="397"/>
      <c r="K89" s="397"/>
      <c r="L89" s="397"/>
      <c r="M89" s="397"/>
      <c r="N89" s="398"/>
    </row>
    <row r="90" spans="2:14">
      <c r="B90" s="399"/>
      <c r="C90" s="400"/>
      <c r="D90" s="400"/>
      <c r="E90" s="400"/>
      <c r="F90" s="400"/>
      <c r="G90" s="400"/>
      <c r="H90" s="400"/>
      <c r="I90" s="400"/>
      <c r="J90" s="400"/>
      <c r="K90" s="400"/>
      <c r="L90" s="400"/>
      <c r="M90" s="400"/>
      <c r="N90" s="401"/>
    </row>
    <row r="91" spans="2:14">
      <c r="B91" s="399"/>
      <c r="C91" s="400"/>
      <c r="D91" s="400"/>
      <c r="E91" s="400"/>
      <c r="F91" s="400"/>
      <c r="G91" s="400"/>
      <c r="H91" s="400"/>
      <c r="I91" s="400"/>
      <c r="J91" s="400"/>
      <c r="K91" s="400"/>
      <c r="L91" s="400"/>
      <c r="M91" s="400"/>
      <c r="N91" s="401"/>
    </row>
    <row r="92" spans="2:14">
      <c r="B92" s="399"/>
      <c r="C92" s="400"/>
      <c r="D92" s="400"/>
      <c r="E92" s="400"/>
      <c r="F92" s="400"/>
      <c r="G92" s="400"/>
      <c r="H92" s="400"/>
      <c r="I92" s="400"/>
      <c r="J92" s="400"/>
      <c r="K92" s="400"/>
      <c r="L92" s="400"/>
      <c r="M92" s="400"/>
      <c r="N92" s="401"/>
    </row>
    <row r="93" spans="2:14" ht="18.600000000000001" thickBot="1">
      <c r="B93" s="402"/>
      <c r="C93" s="403"/>
      <c r="D93" s="403"/>
      <c r="E93" s="403"/>
      <c r="F93" s="403"/>
      <c r="G93" s="403"/>
      <c r="H93" s="403"/>
      <c r="I93" s="403"/>
      <c r="J93" s="403"/>
      <c r="K93" s="403"/>
      <c r="L93" s="403"/>
      <c r="M93" s="403"/>
      <c r="N93" s="404"/>
    </row>
    <row r="94" spans="2:14">
      <c r="B94" s="148"/>
      <c r="C94" s="148"/>
      <c r="D94" s="148"/>
      <c r="E94" s="148"/>
      <c r="F94" s="148"/>
      <c r="G94" s="148"/>
      <c r="H94" s="148"/>
      <c r="I94" s="148"/>
      <c r="J94" s="148"/>
      <c r="K94" s="148"/>
      <c r="L94" s="148"/>
      <c r="M94" s="148"/>
      <c r="N94" s="148"/>
    </row>
    <row r="95" spans="2:14">
      <c r="B95" s="405" t="s">
        <v>3828</v>
      </c>
      <c r="C95" s="405"/>
      <c r="D95" s="405"/>
      <c r="E95" s="405"/>
      <c r="F95" s="405"/>
      <c r="G95" s="405"/>
      <c r="H95" s="405"/>
      <c r="I95" s="405"/>
      <c r="J95" s="405"/>
      <c r="K95" s="405"/>
      <c r="L95" s="405"/>
      <c r="M95" s="405"/>
      <c r="N95" s="405"/>
    </row>
  </sheetData>
  <sheetProtection algorithmName="SHA-512" hashValue="vGLG1hxSpLeE0LYsPlhqMeljys86/7JfKfawIp9DiRiC3sjRmNqPu2VZD1TYixuxuFH7lJOs9Mp5+7z4Nh4JEQ==" saltValue="Z9p3EnaAFV/Ang0kxW5OlQ==" spinCount="100000" sheet="1" objects="1" scenarios="1"/>
  <mergeCells count="245">
    <mergeCell ref="B89:N93"/>
    <mergeCell ref="B95:N95"/>
    <mergeCell ref="B80:D80"/>
    <mergeCell ref="E80:G80"/>
    <mergeCell ref="B82:N82"/>
    <mergeCell ref="B83:N86"/>
    <mergeCell ref="B88:N88"/>
    <mergeCell ref="B78:D78"/>
    <mergeCell ref="E78:G78"/>
    <mergeCell ref="I78:N78"/>
    <mergeCell ref="B79:D79"/>
    <mergeCell ref="E79:G79"/>
    <mergeCell ref="I79:K79"/>
    <mergeCell ref="L79:N79"/>
    <mergeCell ref="E77:G77"/>
    <mergeCell ref="I77:K77"/>
    <mergeCell ref="B74:G74"/>
    <mergeCell ref="I74:K74"/>
    <mergeCell ref="L74:N74"/>
    <mergeCell ref="B75:D75"/>
    <mergeCell ref="E75:G75"/>
    <mergeCell ref="I75:K75"/>
    <mergeCell ref="L75:N75"/>
    <mergeCell ref="B76:D76"/>
    <mergeCell ref="E76:G76"/>
    <mergeCell ref="I76:K76"/>
    <mergeCell ref="L76:N76"/>
    <mergeCell ref="B77:D77"/>
    <mergeCell ref="B72:D72"/>
    <mergeCell ref="E72:G72"/>
    <mergeCell ref="I72:K72"/>
    <mergeCell ref="L72:N72"/>
    <mergeCell ref="I73:K73"/>
    <mergeCell ref="L73:N73"/>
    <mergeCell ref="B70:D70"/>
    <mergeCell ref="E70:G70"/>
    <mergeCell ref="L70:N70"/>
    <mergeCell ref="B71:D71"/>
    <mergeCell ref="E71:G71"/>
    <mergeCell ref="I71:N71"/>
    <mergeCell ref="B68:D68"/>
    <mergeCell ref="E68:G68"/>
    <mergeCell ref="I68:K68"/>
    <mergeCell ref="L68:N68"/>
    <mergeCell ref="B69:D69"/>
    <mergeCell ref="E69:G69"/>
    <mergeCell ref="I69:K69"/>
    <mergeCell ref="L69:N69"/>
    <mergeCell ref="B66:D66"/>
    <mergeCell ref="E66:G66"/>
    <mergeCell ref="I66:K66"/>
    <mergeCell ref="L66:N66"/>
    <mergeCell ref="B67:D67"/>
    <mergeCell ref="E67:G67"/>
    <mergeCell ref="I67:K67"/>
    <mergeCell ref="L67:N67"/>
    <mergeCell ref="B64:D64"/>
    <mergeCell ref="E64:G64"/>
    <mergeCell ref="I64:K64"/>
    <mergeCell ref="L64:N64"/>
    <mergeCell ref="B65:D65"/>
    <mergeCell ref="E65:G65"/>
    <mergeCell ref="I65:K65"/>
    <mergeCell ref="L65:N65"/>
    <mergeCell ref="B62:D62"/>
    <mergeCell ref="E62:G62"/>
    <mergeCell ref="I62:K62"/>
    <mergeCell ref="L62:N62"/>
    <mergeCell ref="B63:D63"/>
    <mergeCell ref="E63:G63"/>
    <mergeCell ref="I63:K63"/>
    <mergeCell ref="L63:N63"/>
    <mergeCell ref="B60:G60"/>
    <mergeCell ref="I60:N60"/>
    <mergeCell ref="B61:D61"/>
    <mergeCell ref="E61:G61"/>
    <mergeCell ref="I61:K61"/>
    <mergeCell ref="L61:N61"/>
    <mergeCell ref="B53:N53"/>
    <mergeCell ref="B54:D54"/>
    <mergeCell ref="B55:D58"/>
    <mergeCell ref="C51:D51"/>
    <mergeCell ref="F51:G51"/>
    <mergeCell ref="I51:J51"/>
    <mergeCell ref="L51:M51"/>
    <mergeCell ref="C52:D52"/>
    <mergeCell ref="F52:G52"/>
    <mergeCell ref="I52:J52"/>
    <mergeCell ref="L52:M52"/>
    <mergeCell ref="C49:D49"/>
    <mergeCell ref="F49:G49"/>
    <mergeCell ref="I49:J49"/>
    <mergeCell ref="L49:M49"/>
    <mergeCell ref="C50:D50"/>
    <mergeCell ref="F50:G50"/>
    <mergeCell ref="I50:J50"/>
    <mergeCell ref="L50:M50"/>
    <mergeCell ref="C47:D47"/>
    <mergeCell ref="F47:G47"/>
    <mergeCell ref="I47:J47"/>
    <mergeCell ref="L47:M47"/>
    <mergeCell ref="C48:D48"/>
    <mergeCell ref="F48:G48"/>
    <mergeCell ref="I48:J48"/>
    <mergeCell ref="L48:M48"/>
    <mergeCell ref="C45:D45"/>
    <mergeCell ref="F45:G45"/>
    <mergeCell ref="I45:J45"/>
    <mergeCell ref="L45:M45"/>
    <mergeCell ref="B46:C46"/>
    <mergeCell ref="D46:E46"/>
    <mergeCell ref="C43:D43"/>
    <mergeCell ref="F43:G43"/>
    <mergeCell ref="I43:J43"/>
    <mergeCell ref="L43:M43"/>
    <mergeCell ref="C44:D44"/>
    <mergeCell ref="F44:G44"/>
    <mergeCell ref="I44:J44"/>
    <mergeCell ref="L44:M44"/>
    <mergeCell ref="C41:D41"/>
    <mergeCell ref="F41:G41"/>
    <mergeCell ref="I41:J41"/>
    <mergeCell ref="L41:M41"/>
    <mergeCell ref="C42:D42"/>
    <mergeCell ref="F42:G42"/>
    <mergeCell ref="I42:J42"/>
    <mergeCell ref="L42:M42"/>
    <mergeCell ref="C39:D39"/>
    <mergeCell ref="F39:G39"/>
    <mergeCell ref="I39:J39"/>
    <mergeCell ref="L39:M39"/>
    <mergeCell ref="C40:D40"/>
    <mergeCell ref="F40:G40"/>
    <mergeCell ref="I40:J40"/>
    <mergeCell ref="L40:M40"/>
    <mergeCell ref="C37:D37"/>
    <mergeCell ref="F37:G37"/>
    <mergeCell ref="I37:J37"/>
    <mergeCell ref="L37:M37"/>
    <mergeCell ref="C38:D38"/>
    <mergeCell ref="F38:G38"/>
    <mergeCell ref="I38:J38"/>
    <mergeCell ref="L38:M38"/>
    <mergeCell ref="C35:D35"/>
    <mergeCell ref="F35:G35"/>
    <mergeCell ref="I35:J35"/>
    <mergeCell ref="L35:M35"/>
    <mergeCell ref="C36:D36"/>
    <mergeCell ref="F36:G36"/>
    <mergeCell ref="I36:J36"/>
    <mergeCell ref="L36:M36"/>
    <mergeCell ref="C33:D33"/>
    <mergeCell ref="F33:G33"/>
    <mergeCell ref="I33:J33"/>
    <mergeCell ref="L33:M33"/>
    <mergeCell ref="C34:D34"/>
    <mergeCell ref="F34:G34"/>
    <mergeCell ref="I34:J34"/>
    <mergeCell ref="L34:M34"/>
    <mergeCell ref="C31:D31"/>
    <mergeCell ref="F31:G31"/>
    <mergeCell ref="I31:J31"/>
    <mergeCell ref="L31:M31"/>
    <mergeCell ref="C32:D32"/>
    <mergeCell ref="F32:G32"/>
    <mergeCell ref="I32:J32"/>
    <mergeCell ref="L32:M32"/>
    <mergeCell ref="C29:D29"/>
    <mergeCell ref="F29:G29"/>
    <mergeCell ref="I29:J29"/>
    <mergeCell ref="L29:M29"/>
    <mergeCell ref="C30:D30"/>
    <mergeCell ref="F30:G30"/>
    <mergeCell ref="I30:J30"/>
    <mergeCell ref="L30:M30"/>
    <mergeCell ref="C28:D28"/>
    <mergeCell ref="F28:G28"/>
    <mergeCell ref="I28:J28"/>
    <mergeCell ref="L28:M28"/>
    <mergeCell ref="B25:C25"/>
    <mergeCell ref="D25:E25"/>
    <mergeCell ref="B27:C27"/>
    <mergeCell ref="D27:E27"/>
    <mergeCell ref="B24:C24"/>
    <mergeCell ref="D24:E24"/>
    <mergeCell ref="B26:C26"/>
    <mergeCell ref="D26:E26"/>
    <mergeCell ref="F26:G26"/>
    <mergeCell ref="H26:I26"/>
    <mergeCell ref="K24:L24"/>
    <mergeCell ref="B17:N17"/>
    <mergeCell ref="B22:N22"/>
    <mergeCell ref="B23:C23"/>
    <mergeCell ref="D23:J23"/>
    <mergeCell ref="K23:L23"/>
    <mergeCell ref="M23:N23"/>
    <mergeCell ref="D18:F18"/>
    <mergeCell ref="D19:F19"/>
    <mergeCell ref="D20:F20"/>
    <mergeCell ref="D21:F21"/>
    <mergeCell ref="B6:C6"/>
    <mergeCell ref="D6:G6"/>
    <mergeCell ref="H6:J6"/>
    <mergeCell ref="K6:N6"/>
    <mergeCell ref="B5:C5"/>
    <mergeCell ref="D5:G5"/>
    <mergeCell ref="H5:J5"/>
    <mergeCell ref="K5:N5"/>
    <mergeCell ref="B1:N1"/>
    <mergeCell ref="J3:K3"/>
    <mergeCell ref="L3:N3"/>
    <mergeCell ref="B3:I3"/>
    <mergeCell ref="B4:N4"/>
    <mergeCell ref="B7:N7"/>
    <mergeCell ref="B8:C8"/>
    <mergeCell ref="D8:G8"/>
    <mergeCell ref="H8:J8"/>
    <mergeCell ref="K8:N8"/>
    <mergeCell ref="E9:G9"/>
    <mergeCell ref="H9:I9"/>
    <mergeCell ref="L9:N9"/>
    <mergeCell ref="B10:C10"/>
    <mergeCell ref="D10:N10"/>
    <mergeCell ref="B11:C11"/>
    <mergeCell ref="D11:G11"/>
    <mergeCell ref="H11:I11"/>
    <mergeCell ref="J11:N11"/>
    <mergeCell ref="B12:C12"/>
    <mergeCell ref="D12:G12"/>
    <mergeCell ref="H12:J12"/>
    <mergeCell ref="K12:N12"/>
    <mergeCell ref="B13:C13"/>
    <mergeCell ref="D13:G13"/>
    <mergeCell ref="H13:J13"/>
    <mergeCell ref="K13:N13"/>
    <mergeCell ref="B16:D16"/>
    <mergeCell ref="E16:N16"/>
    <mergeCell ref="B14:C14"/>
    <mergeCell ref="D14:G14"/>
    <mergeCell ref="H14:J14"/>
    <mergeCell ref="K14:N14"/>
    <mergeCell ref="B15:C15"/>
    <mergeCell ref="I15:J15"/>
    <mergeCell ref="K15:N15"/>
    <mergeCell ref="D15:H15"/>
  </mergeCells>
  <phoneticPr fontId="14"/>
  <conditionalFormatting sqref="B5:B6 D5:N6">
    <cfRule type="cellIs" dxfId="239" priority="162" operator="equal">
      <formula>"－"</formula>
    </cfRule>
  </conditionalFormatting>
  <conditionalFormatting sqref="B12:H14">
    <cfRule type="cellIs" dxfId="238" priority="159" operator="equal">
      <formula>"-"</formula>
    </cfRule>
  </conditionalFormatting>
  <conditionalFormatting sqref="B24:L24 B27:N27 B28:M35 B36:C36 E36:F36 H36:I36 K36:L36 B45:C45 E45:F45 H45:I45 K45:L45 B46:M52 B37:M44 F26:N26 B1:N2 B3 J3 L3:N3 B18:D19 G18:L21 C20:D21 B22:N23 B25:N25 B26 D26">
    <cfRule type="cellIs" dxfId="237" priority="165" operator="equal">
      <formula>"-"</formula>
    </cfRule>
  </conditionalFormatting>
  <conditionalFormatting sqref="B7:N7">
    <cfRule type="cellIs" dxfId="236" priority="161" operator="equal">
      <formula>"－"</formula>
    </cfRule>
  </conditionalFormatting>
  <conditionalFormatting sqref="B8:N11 B15:D15 I15:N15 B16:N17 B21">
    <cfRule type="cellIs" dxfId="235" priority="20" operator="equal">
      <formula>"-"</formula>
    </cfRule>
  </conditionalFormatting>
  <conditionalFormatting sqref="C36 F36 I36 L36 C45 F45 I45 L45">
    <cfRule type="containsText" dxfId="234" priority="133" operator="containsText" text="3.患者背景情報の「活動性」を入力してください">
      <formula>NOT(ISERROR(SEARCH("3.患者背景情報の「活動性」を入力してください",C36)))</formula>
    </cfRule>
  </conditionalFormatting>
  <conditionalFormatting sqref="C28:D35">
    <cfRule type="containsText" dxfId="233" priority="135" operator="containsText" text="部位を入力してください">
      <formula>NOT(ISERROR(SEARCH("部位を入力してください",C28)))</formula>
    </cfRule>
  </conditionalFormatting>
  <conditionalFormatting sqref="C35:D35">
    <cfRule type="containsText" dxfId="232" priority="134" operator="containsText" text="５．患者背景情報の「その他の詳細」を入力してください">
      <formula>NOT(ISERROR(SEARCH("５．患者背景情報の「その他の詳細」を入力してください",C35)))</formula>
    </cfRule>
  </conditionalFormatting>
  <conditionalFormatting sqref="C38:D43">
    <cfRule type="containsText" dxfId="231" priority="87" operator="containsText" text="部位を入力してください">
      <formula>NOT(ISERROR(SEARCH("部位を入力してください",C38)))</formula>
    </cfRule>
  </conditionalFormatting>
  <conditionalFormatting sqref="C47:D47">
    <cfRule type="containsText" dxfId="230" priority="120" operator="containsText" text="（家族歴１）を入力してください">
      <formula>NOT(ISERROR(SEARCH("（家族歴１）を入力してください",C47)))</formula>
    </cfRule>
    <cfRule type="containsText" dxfId="229" priority="13" operator="containsText" text="部位を入力してください">
      <formula>NOT(ISERROR(SEARCH("部位を入力してください",C47)))</formula>
    </cfRule>
  </conditionalFormatting>
  <conditionalFormatting sqref="C48:D48">
    <cfRule type="containsText" dxfId="228" priority="119" operator="containsText" text="５．患者背景情報の「家族歴・がん種」を入力してください">
      <formula>NOT(ISERROR(SEARCH("５．患者背景情報の「家族歴・がん種」を入力してください",C48)))</formula>
    </cfRule>
  </conditionalFormatting>
  <conditionalFormatting sqref="C49:D49">
    <cfRule type="containsText" dxfId="227" priority="118" operator="containsText" text="５．患者背景情報の「家族歴・罹患年齢」を入力してください">
      <formula>NOT(ISERROR(SEARCH("５．患者背景情報の「家族歴・罹患年齢」を入力してください",C49)))</formula>
    </cfRule>
  </conditionalFormatting>
  <conditionalFormatting sqref="C50:D52">
    <cfRule type="containsText" dxfId="226" priority="3" operator="containsText" text="部位を入力してください">
      <formula>NOT(ISERROR(SEARCH("部位を入力してください",C50)))</formula>
    </cfRule>
    <cfRule type="containsText" dxfId="225" priority="4" operator="containsText" text="（家族歴１）を入力してください">
      <formula>NOT(ISERROR(SEARCH("（家族歴１）を入力してください",C50)))</formula>
    </cfRule>
  </conditionalFormatting>
  <conditionalFormatting sqref="C51:D51">
    <cfRule type="containsText" dxfId="224" priority="114" operator="containsText" text="５．患者背景情報の「家族歴・がん種」を入力してください">
      <formula>NOT(ISERROR(SEARCH("５．患者背景情報の「家族歴・がん種」を入力してください",C51)))</formula>
    </cfRule>
  </conditionalFormatting>
  <conditionalFormatting sqref="C52:D52">
    <cfRule type="containsText" dxfId="223" priority="106" operator="containsText" text="５．患者背景情報の「家族歴・罹患年齢」を入力してください">
      <formula>NOT(ISERROR(SEARCH("５．患者背景情報の「家族歴・罹患年齢」を入力してください",C52)))</formula>
    </cfRule>
  </conditionalFormatting>
  <conditionalFormatting sqref="D5:D6 K5:K6">
    <cfRule type="cellIs" dxfId="222" priority="164" operator="equal">
      <formula>"-"</formula>
    </cfRule>
  </conditionalFormatting>
  <conditionalFormatting sqref="D5:G6 K5:N6">
    <cfRule type="cellIs" dxfId="221" priority="163" operator="equal">
      <formula>"【入力がありません！】"</formula>
    </cfRule>
  </conditionalFormatting>
  <conditionalFormatting sqref="D8:G8 K8:N8 C9 E9:G9 J9 L9:N9 D11:G14 D15">
    <cfRule type="cellIs" dxfId="220" priority="160" operator="equal">
      <formula>"【入力がありません！】"</formula>
    </cfRule>
  </conditionalFormatting>
  <conditionalFormatting sqref="D23:J23 H27:J27 D46:E46">
    <cfRule type="cellIs" dxfId="219" priority="140" operator="equal">
      <formula>"【入力がありません！】"</formula>
    </cfRule>
  </conditionalFormatting>
  <conditionalFormatting sqref="D10:N10">
    <cfRule type="containsText" dxfId="218" priority="156" operator="containsText" text="移植歴（ありの場合具体的に英語で）">
      <formula>NOT(ISERROR(SEARCH("移植歴（ありの場合具体的に英語で）",D10)))</formula>
    </cfRule>
  </conditionalFormatting>
  <conditionalFormatting sqref="E54:E58 F55:I56">
    <cfRule type="cellIs" dxfId="217" priority="80" operator="equal">
      <formula>"【入力がありません！】"</formula>
    </cfRule>
  </conditionalFormatting>
  <conditionalFormatting sqref="E61:E72 L61:L69 E75:E80 L72:L76 L79 E54:E58 F55:I56 B83">
    <cfRule type="cellIs" dxfId="216" priority="79" operator="equal">
      <formula>"-"</formula>
    </cfRule>
  </conditionalFormatting>
  <conditionalFormatting sqref="E63:G63">
    <cfRule type="containsText" dxfId="215" priority="74" operator="containsText" text="６．がん種情報の「EGFR-検査方法」を入力してください">
      <formula>NOT(ISERROR(SEARCH("６．がん種情報の「EGFR-検査方法」を入力してください",E63)))</formula>
    </cfRule>
  </conditionalFormatting>
  <conditionalFormatting sqref="E64:G64">
    <cfRule type="containsText" dxfId="214" priority="77" operator="containsText" text="６．がん種情報の「EGFR-TKI耐性後EGFR-T790M」を入力してください">
      <formula>NOT(ISERROR(SEARCH("６．がん種情報の「EGFR-TKI耐性後EGFR-T790M」を入力してください",E64)))</formula>
    </cfRule>
  </conditionalFormatting>
  <conditionalFormatting sqref="E65:G65">
    <cfRule type="containsText" dxfId="213" priority="76" operator="containsText" text="６．がん種情報の「ALK融合」を入力してください">
      <formula>NOT(ISERROR(SEARCH("６．がん種情報の「ALK融合」を入力してください",E65)))</formula>
    </cfRule>
  </conditionalFormatting>
  <conditionalFormatting sqref="E66:G66">
    <cfRule type="containsText" dxfId="212" priority="75" operator="containsText" text="６．がん種情報の「ALK検査方法」を入力してください">
      <formula>NOT(ISERROR(SEARCH("６．がん種情報の「ALK検査方法」を入力してください",E66)))</formula>
    </cfRule>
  </conditionalFormatting>
  <conditionalFormatting sqref="E67:G67">
    <cfRule type="containsText" dxfId="211" priority="73" operator="containsText" text="６．がん種情報の「ROS1」を入力してください">
      <formula>NOT(ISERROR(SEARCH("６．がん種情報の「ROS1」を入力してください",E67)))</formula>
    </cfRule>
  </conditionalFormatting>
  <conditionalFormatting sqref="E68:G68">
    <cfRule type="containsText" dxfId="210" priority="72" operator="containsText" text="６．がん種情報の「BRAF(V600)」を入力してください">
      <formula>NOT(ISERROR(SEARCH("６．がん種情報の「BRAF(V600)」を入力してください",E68)))</formula>
    </cfRule>
  </conditionalFormatting>
  <conditionalFormatting sqref="E69:G69">
    <cfRule type="containsText" dxfId="209" priority="71" operator="containsText" text="６．がん種情報の「PD-L1(IHC)」を入力してください">
      <formula>NOT(ISERROR(SEARCH("６．がん種情報の「PD-L1(IHC)」を入力してください",E69)))</formula>
    </cfRule>
  </conditionalFormatting>
  <conditionalFormatting sqref="E70:G70">
    <cfRule type="containsText" dxfId="208" priority="70" operator="containsText" text="６．がん種情報の「ALK検査方法」を入力してください">
      <formula>NOT(ISERROR(SEARCH("６．がん種情報の「ALK検査方法」を入力してください",E70)))</formula>
    </cfRule>
  </conditionalFormatting>
  <conditionalFormatting sqref="E71:G71">
    <cfRule type="containsText" dxfId="207" priority="69" operator="containsText" text="６．がん種情報の「PD-L1(IHC)_陽性率（％）」を入力してください">
      <formula>NOT(ISERROR(SEARCH("６．がん種情報の「PD-L1(IHC)_陽性率（％）」を入力してください",E71)))</formula>
    </cfRule>
  </conditionalFormatting>
  <conditionalFormatting sqref="E72:G72">
    <cfRule type="containsText" dxfId="206" priority="68" operator="containsText" text="６．がん種情報の「アスベスト曝露歴」を入力してください">
      <formula>NOT(ISERROR(SEARCH("６．がん種情報の「アスベスト曝露歴」を入力してください",E72)))</formula>
    </cfRule>
  </conditionalFormatting>
  <conditionalFormatting sqref="E75:G76">
    <cfRule type="containsText" dxfId="205" priority="58" operator="containsText" text="６．がん種情報の「HER2(IHC)」を入力してください">
      <formula>NOT(ISERROR(SEARCH("６．がん種情報の「HER2(IHC)」を入力してください",E75)))</formula>
    </cfRule>
  </conditionalFormatting>
  <conditionalFormatting sqref="E76:G76">
    <cfRule type="containsText" dxfId="204" priority="56" operator="containsText" text="６．がん種情報の「HER2(FISH)」を入力してください">
      <formula>NOT(ISERROR(SEARCH("６．がん種情報の「HER2(FISH)」を入力してください",E76)))</formula>
    </cfRule>
  </conditionalFormatting>
  <conditionalFormatting sqref="E77:G77">
    <cfRule type="containsText" dxfId="203" priority="57" operator="containsText" text="６．がん種情報の「ER」を入力してください">
      <formula>NOT(ISERROR(SEARCH("６．がん種情報の「ER」を入力してください",E77)))</formula>
    </cfRule>
  </conditionalFormatting>
  <conditionalFormatting sqref="E78:G78">
    <cfRule type="containsText" dxfId="202" priority="55" operator="containsText" text="６．がん種情報の「PgR」を入力してください">
      <formula>NOT(ISERROR(SEARCH("６．がん種情報の「PgR」を入力してください",E78)))</formula>
    </cfRule>
  </conditionalFormatting>
  <conditionalFormatting sqref="E79:G79">
    <cfRule type="containsText" dxfId="201" priority="54" operator="containsText" text="６．がん種情報の「gBRCA1」を入力してください">
      <formula>NOT(ISERROR(SEARCH("６．がん種情報の「gBRCA1」を入力してください",E79)))</formula>
    </cfRule>
  </conditionalFormatting>
  <conditionalFormatting sqref="E80:G80">
    <cfRule type="containsText" dxfId="200" priority="53" operator="containsText" text="６．がん種情報の「gBRCA2」を入力してください">
      <formula>NOT(ISERROR(SEARCH("６．がん種情報の「gBRCA2」を入力してください",E80)))</formula>
    </cfRule>
  </conditionalFormatting>
  <conditionalFormatting sqref="E16:N16">
    <cfRule type="containsText" dxfId="199" priority="155" operator="containsText" text="診断名（第１選択肢がその他の場合）">
      <formula>NOT(ISERROR(SEARCH("診断名（第１選択肢がその他の場合）",E16)))</formula>
    </cfRule>
  </conditionalFormatting>
  <conditionalFormatting sqref="F24">
    <cfRule type="containsText" dxfId="198" priority="138" operator="containsText" text="喫煙年数を記入してください">
      <formula>NOT(ISERROR(SEARCH("喫煙年数を記入してください",F24)))</formula>
    </cfRule>
  </conditionalFormatting>
  <conditionalFormatting sqref="F36">
    <cfRule type="containsText" dxfId="197" priority="131" operator="containsText" text="５．患者背景情報の「活動性」を入力してください">
      <formula>NOT(ISERROR(SEARCH("５．患者背景情報の「活動性」を入力してください",F36)))</formula>
    </cfRule>
  </conditionalFormatting>
  <conditionalFormatting sqref="F29:G35">
    <cfRule type="containsText" dxfId="196" priority="96" operator="containsText" text="部位を入力してください">
      <formula>NOT(ISERROR(SEARCH("部位を入力してください",F29)))</formula>
    </cfRule>
  </conditionalFormatting>
  <conditionalFormatting sqref="F35:G35">
    <cfRule type="containsText" dxfId="195" priority="130" operator="containsText" text="５．患者背景情報の「その他の詳細」を入力してください">
      <formula>NOT(ISERROR(SEARCH("５．患者背景情報の「その他の詳細」を入力してください",F35)))</formula>
    </cfRule>
  </conditionalFormatting>
  <conditionalFormatting sqref="F38:G44">
    <cfRule type="containsText" dxfId="194" priority="85" operator="containsText" text="部位を入力してください">
      <formula>NOT(ISERROR(SEARCH("部位を入力してください",F38)))</formula>
    </cfRule>
  </conditionalFormatting>
  <conditionalFormatting sqref="F47:G50">
    <cfRule type="containsText" dxfId="193" priority="2" operator="containsText" text="（家族歴１）を入力してください">
      <formula>NOT(ISERROR(SEARCH("（家族歴１）を入力してください",F47)))</formula>
    </cfRule>
    <cfRule type="containsText" dxfId="192" priority="1" operator="containsText" text="部位を入力してください">
      <formula>NOT(ISERROR(SEARCH("部位を入力してください",F47)))</formula>
    </cfRule>
  </conditionalFormatting>
  <conditionalFormatting sqref="F48:G48">
    <cfRule type="containsText" dxfId="191" priority="11" operator="containsText" text="５．患者背景情報の「家族歴・がん種」を入力してください">
      <formula>NOT(ISERROR(SEARCH("５．患者背景情報の「家族歴・がん種」を入力してください",F48)))</formula>
    </cfRule>
  </conditionalFormatting>
  <conditionalFormatting sqref="F49:G49">
    <cfRule type="containsText" dxfId="190" priority="10" operator="containsText" text="５．患者背景情報の「家族歴・罹患年齢」を入力してください">
      <formula>NOT(ISERROR(SEARCH("５．患者背景情報の「家族歴・罹患年齢」を入力してください",F49)))</formula>
    </cfRule>
  </conditionalFormatting>
  <conditionalFormatting sqref="F51:G51">
    <cfRule type="containsText" dxfId="189" priority="113" operator="containsText" text="５．患者背景情報の「家族歴・がん種」を入力してください">
      <formula>NOT(ISERROR(SEARCH("５．患者背景情報の「家族歴・がん種」を入力してください",F51)))</formula>
    </cfRule>
  </conditionalFormatting>
  <conditionalFormatting sqref="F52:G52">
    <cfRule type="containsText" dxfId="188" priority="105" operator="containsText" text="５．患者背景情報の「家族歴・罹患年齢」を入力してください">
      <formula>NOT(ISERROR(SEARCH("５．患者背景情報の「家族歴・罹患年齢」を入力してください",F52)))</formula>
    </cfRule>
  </conditionalFormatting>
  <conditionalFormatting sqref="H24:I24">
    <cfRule type="containsText" dxfId="187" priority="137" operator="containsText" text="喫煙本数を記入してください">
      <formula>NOT(ISERROR(SEARCH("喫煙本数を記入してください",H24)))</formula>
    </cfRule>
  </conditionalFormatting>
  <conditionalFormatting sqref="H26:I26">
    <cfRule type="containsText" dxfId="186" priority="24" operator="containsText" text="活動性を入力してください">
      <formula>NOT(ISERROR(SEARCH("活動性を入力してください",H26)))</formula>
    </cfRule>
  </conditionalFormatting>
  <conditionalFormatting sqref="I36">
    <cfRule type="containsText" dxfId="185" priority="127" operator="containsText" text="５．患者背景情報の「活動性」を入力してください">
      <formula>NOT(ISERROR(SEARCH("５．患者背景情報の「活動性」を入力してください",I36)))</formula>
    </cfRule>
  </conditionalFormatting>
  <conditionalFormatting sqref="I29:J34">
    <cfRule type="containsText" dxfId="184" priority="95" operator="containsText" text="部位を入力してください">
      <formula>NOT(ISERROR(SEARCH("部位を入力してください",I29)))</formula>
    </cfRule>
  </conditionalFormatting>
  <conditionalFormatting sqref="I38:J44">
    <cfRule type="containsText" dxfId="183" priority="83" operator="containsText" text="部位を入力してください">
      <formula>NOT(ISERROR(SEARCH("部位を入力してください",I38)))</formula>
    </cfRule>
  </conditionalFormatting>
  <conditionalFormatting sqref="I47:J49">
    <cfRule type="containsText" dxfId="182" priority="8" operator="containsText" text="（家族歴１）を入力してください">
      <formula>NOT(ISERROR(SEARCH("（家族歴１）を入力してください",I47)))</formula>
    </cfRule>
    <cfRule type="containsText" dxfId="181" priority="7" operator="containsText" text="部位を入力してください">
      <formula>NOT(ISERROR(SEARCH("部位を入力してください",I47)))</formula>
    </cfRule>
  </conditionalFormatting>
  <conditionalFormatting sqref="I48:J48">
    <cfRule type="containsText" dxfId="180" priority="23" operator="containsText" text="５．患者背景情報の「家族歴・がん種」を入力してください">
      <formula>NOT(ISERROR(SEARCH("５．患者背景情報の「家族歴・がん種」を入力してください",I48)))</formula>
    </cfRule>
  </conditionalFormatting>
  <conditionalFormatting sqref="I49:J49">
    <cfRule type="containsText" dxfId="179" priority="108" operator="containsText" text="５．患者背景情報の「家族歴・罹患年齢」を入力してください">
      <formula>NOT(ISERROR(SEARCH("５．患者背景情報の「家族歴・罹患年齢」を入力してください",I49)))</formula>
    </cfRule>
  </conditionalFormatting>
  <conditionalFormatting sqref="I51:J51">
    <cfRule type="containsText" dxfId="178" priority="112" operator="containsText" text="５．患者背景情報の「家族歴・がん種」を入力してください">
      <formula>NOT(ISERROR(SEARCH("５．患者背景情報の「家族歴・がん種」を入力してください",I51)))</formula>
    </cfRule>
  </conditionalFormatting>
  <conditionalFormatting sqref="I52:J52">
    <cfRule type="containsText" dxfId="177" priority="104" operator="containsText" text="５．患者背景情報の「家族歴・罹患年齢」を入力してください">
      <formula>NOT(ISERROR(SEARCH("５．患者背景情報の「家族歴・罹患年齢」を入力してください",I52)))</formula>
    </cfRule>
  </conditionalFormatting>
  <conditionalFormatting sqref="J11:N11">
    <cfRule type="containsText" dxfId="176" priority="157" operator="containsText" text="患者基本情報のシートにがん種区分（その他の場合具体的に）を記入してください">
      <formula>NOT(ISERROR(SEARCH("患者基本情報のシートにがん種区分（その他の場合具体的に）を記入してください",J11)))</formula>
    </cfRule>
  </conditionalFormatting>
  <conditionalFormatting sqref="K12:N14">
    <cfRule type="cellIs" dxfId="175" priority="147" operator="equal">
      <formula>"-"</formula>
    </cfRule>
  </conditionalFormatting>
  <conditionalFormatting sqref="K12:N15">
    <cfRule type="cellIs" dxfId="174" priority="148" operator="equal">
      <formula>"【入力がありません！】"</formula>
    </cfRule>
  </conditionalFormatting>
  <conditionalFormatting sqref="L36">
    <cfRule type="containsText" dxfId="173" priority="14" operator="containsText" text="５．患者背景情報の「活動性」を入力してください">
      <formula>NOT(ISERROR(SEARCH("５．患者背景情報の「活動性」を入力してください",L36)))</formula>
    </cfRule>
  </conditionalFormatting>
  <conditionalFormatting sqref="L29:M34">
    <cfRule type="containsText" dxfId="172" priority="16" operator="containsText" text="部位を入力してください">
      <formula>NOT(ISERROR(SEARCH("部位を入力してください",L29)))</formula>
    </cfRule>
  </conditionalFormatting>
  <conditionalFormatting sqref="L38:M43">
    <cfRule type="containsText" dxfId="171" priority="81" operator="containsText" text="部位を入力してください">
      <formula>NOT(ISERROR(SEARCH("部位を入力してください",L38)))</formula>
    </cfRule>
  </conditionalFormatting>
  <conditionalFormatting sqref="L47:M49">
    <cfRule type="containsText" dxfId="170" priority="6" operator="containsText" text="（家族歴１）を入力してください">
      <formula>NOT(ISERROR(SEARCH("（家族歴１）を入力してください",L47)))</formula>
    </cfRule>
    <cfRule type="containsText" dxfId="169" priority="5" operator="containsText" text="部位を入力してください">
      <formula>NOT(ISERROR(SEARCH("部位を入力してください",L47)))</formula>
    </cfRule>
  </conditionalFormatting>
  <conditionalFormatting sqref="L48:M48">
    <cfRule type="containsText" dxfId="168" priority="115" operator="containsText" text="５．患者背景情報の「家族歴・がん種」を入力してください">
      <formula>NOT(ISERROR(SEARCH("５．患者背景情報の「家族歴・がん種」を入力してください",L48)))</formula>
    </cfRule>
  </conditionalFormatting>
  <conditionalFormatting sqref="L49:M49">
    <cfRule type="containsText" dxfId="167" priority="107" operator="containsText" text="５．患者背景情報の「家族歴・罹患年齢」を入力してください">
      <formula>NOT(ISERROR(SEARCH("５．患者背景情報の「家族歴・罹患年齢」を入力してください",L49)))</formula>
    </cfRule>
  </conditionalFormatting>
  <conditionalFormatting sqref="L51:M51">
    <cfRule type="containsText" dxfId="166" priority="111" operator="containsText" text="５．患者背景情報の「家族歴・がん種」を入力してください">
      <formula>NOT(ISERROR(SEARCH("５．患者背景情報の「家族歴・がん種」を入力してください",L51)))</formula>
    </cfRule>
  </conditionalFormatting>
  <conditionalFormatting sqref="L52:M52">
    <cfRule type="containsText" dxfId="165" priority="103" operator="containsText" text="５．患者背景情報の「家族歴・罹患年齢」を入力してください">
      <formula>NOT(ISERROR(SEARCH("５．患者背景情報の「家族歴・罹患年齢」を入力してください",L52)))</formula>
    </cfRule>
  </conditionalFormatting>
  <conditionalFormatting sqref="L3:N3 D18:D21 G18:H21 M23:N23 K24:L24 D24:E25 D26 H26 D27:E27">
    <cfRule type="cellIs" dxfId="164" priority="166" operator="equal">
      <formula>"【入力がありません！】"</formula>
    </cfRule>
  </conditionalFormatting>
  <conditionalFormatting sqref="L61:N61">
    <cfRule type="containsText" dxfId="163" priority="67" operator="containsText" text="６．がん種情報の「KRAS」を入力してください">
      <formula>NOT(ISERROR(SEARCH("６．がん種情報の「KRAS」を入力してください",L61)))</formula>
    </cfRule>
  </conditionalFormatting>
  <conditionalFormatting sqref="L62:N62">
    <cfRule type="containsText" dxfId="162" priority="66" operator="containsText" text="６．がん種情報の「KRAS-type」を入力してください">
      <formula>NOT(ISERROR(SEARCH("６．がん種情報の「KRAS-type」を入力してください",L62)))</formula>
    </cfRule>
  </conditionalFormatting>
  <conditionalFormatting sqref="L63:N63">
    <cfRule type="containsText" dxfId="161" priority="65" operator="containsText" text="６．がん種情報の「KRAS-検査方法」を入力してください">
      <formula>NOT(ISERROR(SEARCH("６．がん種情報の「KRAS-検査方法」を入力してください",L63)))</formula>
    </cfRule>
  </conditionalFormatting>
  <conditionalFormatting sqref="L64:N64">
    <cfRule type="containsText" dxfId="160" priority="64" operator="containsText" text="６．がん種情報の「NRAS」を入力してください">
      <formula>NOT(ISERROR(SEARCH("６．がん種情報の「NRAS」を入力してください",L64)))</formula>
    </cfRule>
  </conditionalFormatting>
  <conditionalFormatting sqref="L65:N65">
    <cfRule type="containsText" dxfId="159" priority="63" operator="containsText" text="６．がん種情報の「NRAS-type」を入力してください">
      <formula>NOT(ISERROR(SEARCH("６．がん種情報の「NRAS-type」を入力してください",L65)))</formula>
    </cfRule>
  </conditionalFormatting>
  <conditionalFormatting sqref="L66:N66">
    <cfRule type="containsText" dxfId="158" priority="62" operator="containsText" text="６．がん種情報の「NRAS-検査方法」を入力してください">
      <formula>NOT(ISERROR(SEARCH("６．がん種情報の「NRAS-検査方法」を入力してください",L66)))</formula>
    </cfRule>
  </conditionalFormatting>
  <conditionalFormatting sqref="L67:N69">
    <cfRule type="containsText" dxfId="157" priority="60" operator="containsText" text="６．がん種情報の「HER2」を入力してください">
      <formula>NOT(ISERROR(SEARCH("６．がん種情報の「HER2」を入力してください",L67)))</formula>
    </cfRule>
  </conditionalFormatting>
  <conditionalFormatting sqref="L69:N69">
    <cfRule type="containsText" dxfId="156" priority="59" operator="containsText" text="６．がん種情報の「BRAF(V600)」を入力してください">
      <formula>NOT(ISERROR(SEARCH("６．がん種情報の「BRAF(V600)」を入力してください",L69)))</formula>
    </cfRule>
  </conditionalFormatting>
  <conditionalFormatting sqref="L72:N73">
    <cfRule type="containsText" dxfId="155" priority="52" operator="containsText" text="６．がん種情報の「HBsAg」を入力してください">
      <formula>NOT(ISERROR(SEARCH("６．がん種情報の「HBsAg」を入力してください",L72)))</formula>
    </cfRule>
  </conditionalFormatting>
  <conditionalFormatting sqref="L73:N73">
    <cfRule type="containsText" dxfId="154" priority="51" operator="containsText" text="６．がん種情報の「HBs抗体」を入力してください">
      <formula>NOT(ISERROR(SEARCH("６．がん種情報の「HBs抗体」を入力してください",L73)))</formula>
    </cfRule>
  </conditionalFormatting>
  <conditionalFormatting sqref="L74:N74">
    <cfRule type="containsText" dxfId="153" priority="50" operator="containsText" text="６．がん種情報の「HBV-DNA（LogIU/mL）」を入力してください">
      <formula>NOT(ISERROR(SEARCH("６．がん種情報の「HBV-DNA（LogIU/mL）」を入力してください",L74)))</formula>
    </cfRule>
  </conditionalFormatting>
  <conditionalFormatting sqref="L75:N75">
    <cfRule type="containsText" dxfId="152" priority="21" operator="containsText" text="６．がん種情報の「HBs抗体」を入力してください">
      <formula>NOT(ISERROR(SEARCH("６．がん種情報の「HBs抗体」を入力してください",L75)))</formula>
    </cfRule>
    <cfRule type="containsText" dxfId="151" priority="49" operator="containsText" text="６．がん種情報の「HCV抗体」を入力してください">
      <formula>NOT(ISERROR(SEARCH("６．がん種情報の「HCV抗体」を入力してください",L75)))</formula>
    </cfRule>
    <cfRule type="containsText" dxfId="150" priority="22" operator="containsText" text="６．がん種情報の「HBsAg」を入力してください">
      <formula>NOT(ISERROR(SEARCH("６．がん種情報の「HBsAg」を入力してください",L75)))</formula>
    </cfRule>
  </conditionalFormatting>
  <conditionalFormatting sqref="L76:N76">
    <cfRule type="containsText" dxfId="149" priority="48" operator="containsText" text="６．がん種情報の「HCV-RNA（LogIU/mL）」を入力してください">
      <formula>NOT(ISERROR(SEARCH("６．がん種情報の「HCV-RNA（LogIU/mL）」を入力してください",L76)))</formula>
    </cfRule>
  </conditionalFormatting>
  <conditionalFormatting sqref="L79:N79">
    <cfRule type="containsText" dxfId="148" priority="47" operator="containsText" text="６．がん種情報の「BRAF(V600)」を入力してください">
      <formula>NOT(ISERROR(SEARCH("６．がん種情報の「BRAF(V600)」を入力してください",L79)))</formula>
    </cfRule>
  </conditionalFormatting>
  <conditionalFormatting sqref="M27:N27">
    <cfRule type="containsText" dxfId="147" priority="136" operator="containsText" text="活動性を入力してください">
      <formula>NOT(ISERROR(SEARCH("活動性を入力してください",M27)))</formula>
    </cfRule>
  </conditionalFormatting>
  <dataValidations disablePrompts="1" count="1">
    <dataValidation imeMode="halfAlpha" allowBlank="1" showInputMessage="1" showErrorMessage="1" sqref="C59" xr:uid="{00000000-0002-0000-0500-000000000000}"/>
  </dataValidations>
  <pageMargins left="0.7" right="0.7" top="0.75" bottom="0.75" header="0.3" footer="0.3"/>
  <pageSetup paperSize="9" scale="39" orientation="portrait" horizontalDpi="0"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B2:F54"/>
  <sheetViews>
    <sheetView view="pageBreakPreview" zoomScale="60" zoomScaleNormal="100" workbookViewId="0">
      <selection activeCell="E14" sqref="E14:F14"/>
    </sheetView>
  </sheetViews>
  <sheetFormatPr defaultRowHeight="18"/>
  <cols>
    <col min="2" max="2" width="51.5" bestFit="1" customWidth="1"/>
    <col min="3" max="3" width="23.5" customWidth="1"/>
    <col min="5" max="5" width="23.5" customWidth="1"/>
  </cols>
  <sheetData>
    <row r="2" spans="2:6" ht="19.8">
      <c r="B2" s="169" t="s">
        <v>3762</v>
      </c>
    </row>
    <row r="3" spans="2:6">
      <c r="B3" s="170" t="s">
        <v>3763</v>
      </c>
    </row>
    <row r="4" spans="2:6" ht="36" customHeight="1">
      <c r="B4" s="77" t="s">
        <v>2429</v>
      </c>
      <c r="C4" s="116"/>
      <c r="D4" s="117"/>
      <c r="E4" s="416"/>
      <c r="F4" s="416"/>
    </row>
    <row r="5" spans="2:6" ht="19.95" customHeight="1">
      <c r="B5" s="115" t="s">
        <v>2810</v>
      </c>
      <c r="C5" s="118" t="s">
        <v>2801</v>
      </c>
      <c r="D5" s="43" t="str">
        <f>IF(C5="","要入力","")</f>
        <v/>
      </c>
      <c r="E5" s="41" t="s">
        <v>876</v>
      </c>
      <c r="F5" s="114"/>
    </row>
    <row r="6" spans="2:6" ht="19.8">
      <c r="B6" s="77" t="s">
        <v>2811</v>
      </c>
      <c r="C6" s="290" t="s">
        <v>2430</v>
      </c>
      <c r="D6" s="291"/>
      <c r="E6" s="290" t="s">
        <v>2431</v>
      </c>
      <c r="F6" s="291"/>
    </row>
    <row r="7" spans="2:6">
      <c r="B7" s="78" t="s">
        <v>2440</v>
      </c>
      <c r="C7" s="417" t="str">
        <f>IF($C$5="あり","1次治療","")</f>
        <v>1次治療</v>
      </c>
      <c r="D7" s="418"/>
      <c r="E7" s="308" t="str">
        <f>IF($C$22="終了済","2次治療","")</f>
        <v/>
      </c>
      <c r="F7" s="309"/>
    </row>
    <row r="8" spans="2:6">
      <c r="B8" s="42" t="s">
        <v>2441</v>
      </c>
      <c r="C8" s="284"/>
      <c r="D8" s="285"/>
      <c r="E8" s="284"/>
      <c r="F8" s="285"/>
    </row>
    <row r="9" spans="2:6">
      <c r="B9" s="42" t="s">
        <v>2442</v>
      </c>
      <c r="C9" s="284" t="s">
        <v>3764</v>
      </c>
      <c r="D9" s="285"/>
      <c r="E9" s="284" t="s">
        <v>3764</v>
      </c>
      <c r="F9" s="285"/>
    </row>
    <row r="10" spans="2:6">
      <c r="B10" s="42" t="s">
        <v>2443</v>
      </c>
      <c r="C10" s="284"/>
      <c r="D10" s="285"/>
      <c r="E10" s="296"/>
      <c r="F10" s="297"/>
    </row>
    <row r="11" spans="2:6">
      <c r="B11" s="42" t="s">
        <v>3637</v>
      </c>
      <c r="C11" s="284"/>
      <c r="D11" s="285"/>
      <c r="E11" s="296"/>
      <c r="F11" s="297"/>
    </row>
    <row r="12" spans="2:6">
      <c r="B12" s="42" t="s">
        <v>2444</v>
      </c>
      <c r="C12" s="282" t="s">
        <v>2445</v>
      </c>
      <c r="D12" s="283"/>
      <c r="E12" s="282" t="s">
        <v>2445</v>
      </c>
      <c r="F12" s="283"/>
    </row>
    <row r="13" spans="2:6">
      <c r="B13" s="42" t="s">
        <v>3774</v>
      </c>
      <c r="C13" s="280"/>
      <c r="D13" s="281"/>
      <c r="E13" s="287"/>
      <c r="F13" s="288"/>
    </row>
    <row r="14" spans="2:6">
      <c r="B14" s="42" t="s">
        <v>3773</v>
      </c>
      <c r="C14" s="280"/>
      <c r="D14" s="281"/>
      <c r="E14" s="287"/>
      <c r="F14" s="288"/>
    </row>
    <row r="15" spans="2:6">
      <c r="B15" s="42" t="s">
        <v>3765</v>
      </c>
      <c r="C15" s="280"/>
      <c r="D15" s="281"/>
      <c r="E15" s="287"/>
      <c r="F15" s="288"/>
    </row>
    <row r="16" spans="2:6">
      <c r="B16" s="42" t="s">
        <v>3766</v>
      </c>
      <c r="C16" s="280"/>
      <c r="D16" s="281"/>
      <c r="E16" s="287"/>
      <c r="F16" s="288"/>
    </row>
    <row r="17" spans="2:6">
      <c r="B17" s="42" t="s">
        <v>3767</v>
      </c>
      <c r="C17" s="280"/>
      <c r="D17" s="281"/>
      <c r="E17" s="287"/>
      <c r="F17" s="288"/>
    </row>
    <row r="18" spans="2:6">
      <c r="B18" s="42" t="s">
        <v>3768</v>
      </c>
      <c r="C18" s="280"/>
      <c r="D18" s="281"/>
      <c r="E18" s="287"/>
      <c r="F18" s="288"/>
    </row>
    <row r="19" spans="2:6">
      <c r="B19" s="42" t="s">
        <v>3769</v>
      </c>
      <c r="C19" s="280"/>
      <c r="D19" s="281"/>
      <c r="E19" s="287"/>
      <c r="F19" s="288"/>
    </row>
    <row r="20" spans="2:6">
      <c r="B20" s="42" t="s">
        <v>3770</v>
      </c>
      <c r="C20" s="280"/>
      <c r="D20" s="281"/>
      <c r="E20" s="287"/>
      <c r="F20" s="288"/>
    </row>
    <row r="21" spans="2:6">
      <c r="B21" s="42" t="s">
        <v>3771</v>
      </c>
      <c r="C21" s="280"/>
      <c r="D21" s="281"/>
      <c r="E21" s="287"/>
      <c r="F21" s="288"/>
    </row>
    <row r="22" spans="2:6">
      <c r="B22" s="42" t="s">
        <v>3772</v>
      </c>
      <c r="C22" s="280"/>
      <c r="D22" s="281"/>
      <c r="E22" s="287"/>
      <c r="F22" s="288"/>
    </row>
    <row r="23" spans="2:6">
      <c r="B23" s="42" t="s">
        <v>2446</v>
      </c>
      <c r="C23" s="298"/>
      <c r="D23" s="299"/>
      <c r="E23" s="298"/>
      <c r="F23" s="299"/>
    </row>
    <row r="24" spans="2:6">
      <c r="B24" s="42" t="s">
        <v>2447</v>
      </c>
      <c r="C24" s="296"/>
      <c r="D24" s="297"/>
      <c r="E24" s="296"/>
      <c r="F24" s="297"/>
    </row>
    <row r="25" spans="2:6">
      <c r="B25" s="42" t="s">
        <v>2448</v>
      </c>
      <c r="C25" s="298"/>
      <c r="D25" s="299"/>
      <c r="E25" s="298"/>
      <c r="F25" s="299"/>
    </row>
    <row r="26" spans="2:6">
      <c r="B26" s="42" t="s">
        <v>2449</v>
      </c>
      <c r="C26" s="296"/>
      <c r="D26" s="297"/>
      <c r="E26" s="296"/>
      <c r="F26" s="297"/>
    </row>
    <row r="27" spans="2:6">
      <c r="B27" s="42" t="s">
        <v>2450</v>
      </c>
      <c r="C27" s="296"/>
      <c r="D27" s="297"/>
      <c r="E27" s="296"/>
      <c r="F27" s="297"/>
    </row>
    <row r="28" spans="2:6">
      <c r="B28" s="42" t="s">
        <v>2451</v>
      </c>
      <c r="C28" s="287"/>
      <c r="D28" s="288"/>
      <c r="E28" s="287"/>
      <c r="F28" s="288"/>
    </row>
    <row r="29" spans="2:6">
      <c r="B29" s="75"/>
      <c r="C29" s="290" t="s">
        <v>2452</v>
      </c>
      <c r="D29" s="291"/>
      <c r="E29" s="290" t="s">
        <v>2452</v>
      </c>
      <c r="F29" s="291"/>
    </row>
    <row r="30" spans="2:6">
      <c r="B30" s="42" t="s">
        <v>2453</v>
      </c>
      <c r="C30" s="292"/>
      <c r="D30" s="293"/>
      <c r="E30" s="292"/>
      <c r="F30" s="293"/>
    </row>
    <row r="31" spans="2:6">
      <c r="B31" s="42" t="s">
        <v>2454</v>
      </c>
      <c r="C31" s="287"/>
      <c r="D31" s="288"/>
      <c r="E31" s="287"/>
      <c r="F31" s="288"/>
    </row>
    <row r="32" spans="2:6">
      <c r="B32" s="42" t="s">
        <v>2455</v>
      </c>
      <c r="C32" s="287"/>
      <c r="D32" s="288"/>
      <c r="E32" s="287"/>
      <c r="F32" s="288"/>
    </row>
    <row r="33" spans="2:6">
      <c r="B33" s="42" t="s">
        <v>2456</v>
      </c>
      <c r="C33" s="287"/>
      <c r="D33" s="288"/>
      <c r="E33" s="287"/>
      <c r="F33" s="288"/>
    </row>
    <row r="34" spans="2:6">
      <c r="B34" s="75"/>
      <c r="C34" s="294" t="s">
        <v>2457</v>
      </c>
      <c r="D34" s="295"/>
      <c r="E34" s="290" t="s">
        <v>2457</v>
      </c>
      <c r="F34" s="291"/>
    </row>
    <row r="35" spans="2:6">
      <c r="B35" s="42" t="s">
        <v>2453</v>
      </c>
      <c r="C35" s="292"/>
      <c r="D35" s="293"/>
      <c r="E35" s="292"/>
      <c r="F35" s="293"/>
    </row>
    <row r="36" spans="2:6">
      <c r="B36" s="42" t="s">
        <v>2454</v>
      </c>
      <c r="C36" s="287"/>
      <c r="D36" s="288"/>
      <c r="E36" s="287"/>
      <c r="F36" s="288"/>
    </row>
    <row r="37" spans="2:6">
      <c r="B37" s="42" t="s">
        <v>2455</v>
      </c>
      <c r="C37" s="287"/>
      <c r="D37" s="288"/>
      <c r="E37" s="287"/>
      <c r="F37" s="288"/>
    </row>
    <row r="38" spans="2:6">
      <c r="B38" s="42" t="s">
        <v>2456</v>
      </c>
      <c r="C38" s="287"/>
      <c r="D38" s="288"/>
      <c r="E38" s="287"/>
      <c r="F38" s="288"/>
    </row>
    <row r="39" spans="2:6">
      <c r="B39" s="75"/>
      <c r="C39" s="290" t="s">
        <v>2458</v>
      </c>
      <c r="D39" s="291"/>
      <c r="E39" s="290" t="s">
        <v>2458</v>
      </c>
      <c r="F39" s="291"/>
    </row>
    <row r="40" spans="2:6">
      <c r="B40" s="42" t="s">
        <v>2453</v>
      </c>
      <c r="C40" s="292"/>
      <c r="D40" s="293"/>
      <c r="E40" s="292"/>
      <c r="F40" s="293"/>
    </row>
    <row r="41" spans="2:6">
      <c r="B41" s="42" t="s">
        <v>2454</v>
      </c>
      <c r="C41" s="287"/>
      <c r="D41" s="288"/>
      <c r="E41" s="287"/>
      <c r="F41" s="288"/>
    </row>
    <row r="42" spans="2:6">
      <c r="B42" s="42" t="s">
        <v>2455</v>
      </c>
      <c r="C42" s="287"/>
      <c r="D42" s="288"/>
      <c r="E42" s="287"/>
      <c r="F42" s="288"/>
    </row>
    <row r="43" spans="2:6">
      <c r="B43" s="42" t="s">
        <v>2456</v>
      </c>
      <c r="C43" s="287"/>
      <c r="D43" s="288"/>
      <c r="E43" s="287"/>
      <c r="F43" s="288"/>
    </row>
    <row r="44" spans="2:6">
      <c r="B44" s="75"/>
      <c r="C44" s="290" t="s">
        <v>2459</v>
      </c>
      <c r="D44" s="291"/>
      <c r="E44" s="290" t="s">
        <v>2459</v>
      </c>
      <c r="F44" s="291"/>
    </row>
    <row r="45" spans="2:6">
      <c r="B45" s="42" t="s">
        <v>2453</v>
      </c>
      <c r="C45" s="292"/>
      <c r="D45" s="293"/>
      <c r="E45" s="292"/>
      <c r="F45" s="293"/>
    </row>
    <row r="46" spans="2:6">
      <c r="B46" s="42" t="s">
        <v>2454</v>
      </c>
      <c r="C46" s="287"/>
      <c r="D46" s="288"/>
      <c r="E46" s="287"/>
      <c r="F46" s="288"/>
    </row>
    <row r="47" spans="2:6">
      <c r="B47" s="42" t="s">
        <v>2455</v>
      </c>
      <c r="C47" s="287"/>
      <c r="D47" s="288"/>
      <c r="E47" s="287"/>
      <c r="F47" s="288"/>
    </row>
    <row r="48" spans="2:6">
      <c r="B48" s="42" t="s">
        <v>2456</v>
      </c>
      <c r="C48" s="287"/>
      <c r="D48" s="288"/>
      <c r="E48" s="287"/>
      <c r="F48" s="288"/>
    </row>
    <row r="49" spans="2:6">
      <c r="B49" s="75"/>
      <c r="C49" s="290" t="s">
        <v>2460</v>
      </c>
      <c r="D49" s="291"/>
      <c r="E49" s="290" t="s">
        <v>2460</v>
      </c>
      <c r="F49" s="291"/>
    </row>
    <row r="50" spans="2:6">
      <c r="B50" s="42" t="s">
        <v>2453</v>
      </c>
      <c r="C50" s="292"/>
      <c r="D50" s="293"/>
      <c r="E50" s="292"/>
      <c r="F50" s="293"/>
    </row>
    <row r="51" spans="2:6">
      <c r="B51" s="42" t="s">
        <v>2454</v>
      </c>
      <c r="C51" s="287"/>
      <c r="D51" s="288"/>
      <c r="E51" s="287"/>
      <c r="F51" s="288"/>
    </row>
    <row r="52" spans="2:6">
      <c r="B52" s="42" t="s">
        <v>2455</v>
      </c>
      <c r="C52" s="287"/>
      <c r="D52" s="288"/>
      <c r="E52" s="287"/>
      <c r="F52" s="288"/>
    </row>
    <row r="53" spans="2:6">
      <c r="B53" s="42" t="s">
        <v>2456</v>
      </c>
      <c r="C53" s="287"/>
      <c r="D53" s="288"/>
      <c r="E53" s="287"/>
      <c r="F53" s="288"/>
    </row>
    <row r="54" spans="2:6">
      <c r="B54" s="79">
        <f>'1.担当医師情報'!C4</f>
        <v>0</v>
      </c>
      <c r="C54" s="419">
        <f>'2.患者基本情報'!C5</f>
        <v>0</v>
      </c>
      <c r="D54" s="419"/>
      <c r="E54" s="419">
        <f>C54</f>
        <v>0</v>
      </c>
      <c r="F54" s="419"/>
    </row>
  </sheetData>
  <mergeCells count="99">
    <mergeCell ref="C54:D54"/>
    <mergeCell ref="E54:F54"/>
    <mergeCell ref="C51:D51"/>
    <mergeCell ref="E51:F51"/>
    <mergeCell ref="C52:D52"/>
    <mergeCell ref="E52:F52"/>
    <mergeCell ref="C53:D53"/>
    <mergeCell ref="E53:F53"/>
    <mergeCell ref="C48:D48"/>
    <mergeCell ref="E48:F48"/>
    <mergeCell ref="C49:D49"/>
    <mergeCell ref="E49:F49"/>
    <mergeCell ref="C50:D50"/>
    <mergeCell ref="E50:F50"/>
    <mergeCell ref="C45:D45"/>
    <mergeCell ref="E45:F45"/>
    <mergeCell ref="C46:D46"/>
    <mergeCell ref="E46:F46"/>
    <mergeCell ref="C47:D47"/>
    <mergeCell ref="E47:F47"/>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3:D33"/>
    <mergeCell ref="E33:F33"/>
    <mergeCell ref="C34:D34"/>
    <mergeCell ref="E34:F34"/>
    <mergeCell ref="C35:D35"/>
    <mergeCell ref="E35:F35"/>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C18:D18"/>
    <mergeCell ref="E18:F18"/>
    <mergeCell ref="C19:D19"/>
    <mergeCell ref="E19:F19"/>
    <mergeCell ref="C20:D20"/>
    <mergeCell ref="E20:F20"/>
    <mergeCell ref="C15:D15"/>
    <mergeCell ref="E15:F15"/>
    <mergeCell ref="C16:D16"/>
    <mergeCell ref="E16:F16"/>
    <mergeCell ref="C17:D17"/>
    <mergeCell ref="E17:F17"/>
    <mergeCell ref="C12:D12"/>
    <mergeCell ref="E12:F12"/>
    <mergeCell ref="C13:D13"/>
    <mergeCell ref="E13:F13"/>
    <mergeCell ref="C14:D14"/>
    <mergeCell ref="E14:F14"/>
    <mergeCell ref="C9:D9"/>
    <mergeCell ref="E9:F9"/>
    <mergeCell ref="C10:D10"/>
    <mergeCell ref="E10:F10"/>
    <mergeCell ref="C11:D11"/>
    <mergeCell ref="E11:F11"/>
    <mergeCell ref="C8:D8"/>
    <mergeCell ref="E8:F8"/>
    <mergeCell ref="E4:F4"/>
    <mergeCell ref="C6:D6"/>
    <mergeCell ref="E6:F6"/>
    <mergeCell ref="C7:D7"/>
    <mergeCell ref="E7:F7"/>
  </mergeCells>
  <phoneticPr fontId="14"/>
  <conditionalFormatting sqref="C7:C9">
    <cfRule type="expression" dxfId="146" priority="5">
      <formula>$C$3="あり"</formula>
    </cfRule>
  </conditionalFormatting>
  <conditionalFormatting sqref="C13">
    <cfRule type="expression" dxfId="145" priority="48">
      <formula>$C$8&lt;&gt;""</formula>
    </cfRule>
  </conditionalFormatting>
  <conditionalFormatting sqref="C14:C22">
    <cfRule type="expression" dxfId="144" priority="40">
      <formula>C13&lt;&gt;""</formula>
    </cfRule>
  </conditionalFormatting>
  <conditionalFormatting sqref="C23">
    <cfRule type="expression" dxfId="143" priority="70">
      <formula>C7&lt;&gt;""</formula>
    </cfRule>
  </conditionalFormatting>
  <conditionalFormatting sqref="C24">
    <cfRule type="expression" dxfId="142" priority="69">
      <formula>C23&lt;&gt;""</formula>
    </cfRule>
  </conditionalFormatting>
  <conditionalFormatting sqref="C25">
    <cfRule type="expression" dxfId="141" priority="79">
      <formula>C24="継続中"</formula>
    </cfRule>
    <cfRule type="expression" dxfId="140" priority="81">
      <formula>C24="終了済"</formula>
    </cfRule>
  </conditionalFormatting>
  <conditionalFormatting sqref="C26">
    <cfRule type="expression" dxfId="139" priority="80">
      <formula>C24="終了済"</formula>
    </cfRule>
    <cfRule type="expression" dxfId="138" priority="78">
      <formula>C24="継続中"</formula>
    </cfRule>
  </conditionalFormatting>
  <conditionalFormatting sqref="C30 E30">
    <cfRule type="expression" dxfId="137" priority="16">
      <formula>C28="Grade3以上あり"</formula>
    </cfRule>
  </conditionalFormatting>
  <conditionalFormatting sqref="C31">
    <cfRule type="expression" dxfId="136" priority="60">
      <formula>C28="Grade3以上あり"</formula>
    </cfRule>
  </conditionalFormatting>
  <conditionalFormatting sqref="C32">
    <cfRule type="expression" dxfId="135" priority="30">
      <formula>C28="Grade3以上あり"</formula>
    </cfRule>
  </conditionalFormatting>
  <conditionalFormatting sqref="C33">
    <cfRule type="expression" dxfId="134" priority="59">
      <formula>C28="Grade3以上あり"</formula>
    </cfRule>
  </conditionalFormatting>
  <conditionalFormatting sqref="C35">
    <cfRule type="expression" dxfId="133" priority="57">
      <formula>C28="Grade3以上あり"</formula>
    </cfRule>
  </conditionalFormatting>
  <conditionalFormatting sqref="C36 E36">
    <cfRule type="expression" dxfId="132" priority="9">
      <formula>C33="Grade3以上あり"</formula>
    </cfRule>
  </conditionalFormatting>
  <conditionalFormatting sqref="C37">
    <cfRule type="expression" dxfId="131" priority="29">
      <formula>C28="Grade3以上あり"</formula>
    </cfRule>
  </conditionalFormatting>
  <conditionalFormatting sqref="C38">
    <cfRule type="expression" dxfId="130" priority="56">
      <formula>$B$25="Grade3以上あり"</formula>
    </cfRule>
  </conditionalFormatting>
  <conditionalFormatting sqref="C40">
    <cfRule type="expression" dxfId="129" priority="55">
      <formula>C28="Grade3以上あり"</formula>
    </cfRule>
  </conditionalFormatting>
  <conditionalFormatting sqref="C41 E41">
    <cfRule type="expression" dxfId="128" priority="8">
      <formula>C38="Grade3以上あり"</formula>
    </cfRule>
  </conditionalFormatting>
  <conditionalFormatting sqref="C42">
    <cfRule type="expression" dxfId="127" priority="27">
      <formula>C28="Grade3以上あり"</formula>
    </cfRule>
  </conditionalFormatting>
  <conditionalFormatting sqref="C43">
    <cfRule type="expression" dxfId="126" priority="54">
      <formula>C28="Grade3以上あり"</formula>
    </cfRule>
  </conditionalFormatting>
  <conditionalFormatting sqref="C45">
    <cfRule type="expression" dxfId="125" priority="53">
      <formula>C28="Grade3以上あり"</formula>
    </cfRule>
  </conditionalFormatting>
  <conditionalFormatting sqref="C46 E46">
    <cfRule type="expression" dxfId="124" priority="7">
      <formula>C43="Grade3以上あり"</formula>
    </cfRule>
  </conditionalFormatting>
  <conditionalFormatting sqref="C47">
    <cfRule type="expression" dxfId="123" priority="24">
      <formula>C28="Grade3以上あり"</formula>
    </cfRule>
  </conditionalFormatting>
  <conditionalFormatting sqref="C48">
    <cfRule type="expression" dxfId="122" priority="52">
      <formula>C28="Grade3以上あり"</formula>
    </cfRule>
  </conditionalFormatting>
  <conditionalFormatting sqref="C50">
    <cfRule type="expression" dxfId="121" priority="51">
      <formula>C28="Grade3以上あり"</formula>
    </cfRule>
  </conditionalFormatting>
  <conditionalFormatting sqref="C51 E51">
    <cfRule type="expression" dxfId="120" priority="6">
      <formula>C48="Grade3以上あり"</formula>
    </cfRule>
  </conditionalFormatting>
  <conditionalFormatting sqref="C52">
    <cfRule type="expression" dxfId="119" priority="21">
      <formula>C28="Grade3以上あり"</formula>
    </cfRule>
  </conditionalFormatting>
  <conditionalFormatting sqref="C53">
    <cfRule type="expression" dxfId="118" priority="50">
      <formula>C28="Grade3以上あり"</formula>
    </cfRule>
  </conditionalFormatting>
  <conditionalFormatting sqref="C7:D7">
    <cfRule type="expression" dxfId="117" priority="4">
      <formula>OR($C$3="なし",$C$3="")</formula>
    </cfRule>
  </conditionalFormatting>
  <conditionalFormatting sqref="C10:D10 C11">
    <cfRule type="expression" dxfId="116" priority="76">
      <formula>$C$3="あり"</formula>
    </cfRule>
  </conditionalFormatting>
  <conditionalFormatting sqref="C27:D27">
    <cfRule type="expression" dxfId="115" priority="1">
      <formula>$C$5&lt;&gt;""</formula>
    </cfRule>
  </conditionalFormatting>
  <conditionalFormatting sqref="C28:D28">
    <cfRule type="expression" dxfId="114" priority="68">
      <formula>C7&lt;&gt;""</formula>
    </cfRule>
  </conditionalFormatting>
  <conditionalFormatting sqref="E7">
    <cfRule type="expression" dxfId="113" priority="3">
      <formula>$C$22="終了済"</formula>
    </cfRule>
    <cfRule type="expression" dxfId="112" priority="2">
      <formula>$C$22="継続中"</formula>
    </cfRule>
  </conditionalFormatting>
  <conditionalFormatting sqref="E8">
    <cfRule type="expression" dxfId="111" priority="73">
      <formula>E7&lt;&gt;""</formula>
    </cfRule>
  </conditionalFormatting>
  <conditionalFormatting sqref="E9">
    <cfRule type="expression" dxfId="110" priority="74">
      <formula>$C$3="あり"</formula>
    </cfRule>
  </conditionalFormatting>
  <conditionalFormatting sqref="E13">
    <cfRule type="expression" dxfId="109" priority="49">
      <formula>E$8&lt;&gt;""</formula>
    </cfRule>
  </conditionalFormatting>
  <conditionalFormatting sqref="E14:E22">
    <cfRule type="expression" dxfId="108" priority="31">
      <formula>E13&lt;&gt;""</formula>
    </cfRule>
  </conditionalFormatting>
  <conditionalFormatting sqref="E23">
    <cfRule type="expression" dxfId="107" priority="67">
      <formula>E7&lt;&gt;""</formula>
    </cfRule>
  </conditionalFormatting>
  <conditionalFormatting sqref="E24">
    <cfRule type="expression" dxfId="106" priority="66">
      <formula>E23&lt;&gt;""</formula>
    </cfRule>
  </conditionalFormatting>
  <conditionalFormatting sqref="E25">
    <cfRule type="expression" dxfId="105" priority="63">
      <formula>E24="継続中"</formula>
    </cfRule>
    <cfRule type="expression" dxfId="104" priority="64">
      <formula>E24="終了済"</formula>
    </cfRule>
  </conditionalFormatting>
  <conditionalFormatting sqref="E26">
    <cfRule type="expression" dxfId="103" priority="61">
      <formula>E24="継続中"</formula>
    </cfRule>
    <cfRule type="expression" dxfId="102" priority="62">
      <formula>E24="終了済"</formula>
    </cfRule>
  </conditionalFormatting>
  <conditionalFormatting sqref="E28">
    <cfRule type="expression" dxfId="101" priority="58">
      <formula>E23&lt;&gt;""</formula>
    </cfRule>
  </conditionalFormatting>
  <conditionalFormatting sqref="E31">
    <cfRule type="expression" dxfId="100" priority="15">
      <formula>E28="Grade3以上あり"</formula>
    </cfRule>
  </conditionalFormatting>
  <conditionalFormatting sqref="E32">
    <cfRule type="expression" dxfId="99" priority="14">
      <formula>E28="Grade3以上あり"</formula>
    </cfRule>
  </conditionalFormatting>
  <conditionalFormatting sqref="E33">
    <cfRule type="expression" dxfId="98" priority="18">
      <formula>E28="Grade3以上あり"</formula>
    </cfRule>
  </conditionalFormatting>
  <conditionalFormatting sqref="E35">
    <cfRule type="expression" dxfId="97" priority="17">
      <formula>E28="Grade3以上あり"</formula>
    </cfRule>
  </conditionalFormatting>
  <conditionalFormatting sqref="E37">
    <cfRule type="expression" dxfId="96" priority="10">
      <formula>E28="Grade3以上あり"</formula>
    </cfRule>
  </conditionalFormatting>
  <conditionalFormatting sqref="E38">
    <cfRule type="expression" dxfId="95" priority="28">
      <formula>E28="Grade3以上あり"</formula>
    </cfRule>
  </conditionalFormatting>
  <conditionalFormatting sqref="E40">
    <cfRule type="expression" dxfId="94" priority="26">
      <formula>E28="Grade3以上あり"</formula>
    </cfRule>
  </conditionalFormatting>
  <conditionalFormatting sqref="E42">
    <cfRule type="expression" dxfId="93" priority="11">
      <formula>E28="Grade3以上あり"</formula>
    </cfRule>
  </conditionalFormatting>
  <conditionalFormatting sqref="E43">
    <cfRule type="expression" dxfId="92" priority="25">
      <formula>E28="Grade3以上あり"</formula>
    </cfRule>
  </conditionalFormatting>
  <conditionalFormatting sqref="E45">
    <cfRule type="expression" dxfId="91" priority="23">
      <formula>E28="Grade3以上あり"</formula>
    </cfRule>
  </conditionalFormatting>
  <conditionalFormatting sqref="E47">
    <cfRule type="expression" dxfId="90" priority="12">
      <formula>E28="Grade3以上あり"</formula>
    </cfRule>
  </conditionalFormatting>
  <conditionalFormatting sqref="E48">
    <cfRule type="expression" dxfId="89" priority="22">
      <formula>E28="Grade3以上あり"</formula>
    </cfRule>
  </conditionalFormatting>
  <conditionalFormatting sqref="E50">
    <cfRule type="expression" dxfId="88" priority="20">
      <formula>E28="Grade3以上あり"</formula>
    </cfRule>
  </conditionalFormatting>
  <conditionalFormatting sqref="E52">
    <cfRule type="expression" dxfId="87" priority="13">
      <formula>E28="Grade3以上あり"</formula>
    </cfRule>
  </conditionalFormatting>
  <conditionalFormatting sqref="E53">
    <cfRule type="expression" dxfId="86" priority="19">
      <formula>E28="Grade3以上あり"</formula>
    </cfRule>
  </conditionalFormatting>
  <conditionalFormatting sqref="E10:F10 E11">
    <cfRule type="expression" dxfId="85" priority="72">
      <formula>E9&lt;&gt;""</formula>
    </cfRule>
  </conditionalFormatting>
  <conditionalFormatting sqref="E27:F27">
    <cfRule type="expression" dxfId="84" priority="65">
      <formula>E23&lt;&gt;""</formula>
    </cfRule>
  </conditionalFormatting>
  <dataValidations count="8">
    <dataValidation allowBlank="1" showInputMessage="1" showErrorMessage="1" prompt="ex)2022/11/1 と入力してください" sqref="C30:F30" xr:uid="{00000000-0002-0000-0800-000000000000}"/>
    <dataValidation allowBlank="1" showInputMessage="1" showErrorMessage="1" prompt="入力例)_x000a_2022/9/1と入力" sqref="C23:D23 C25:D25" xr:uid="{00000000-0002-0000-0800-000001000000}"/>
    <dataValidation type="list" allowBlank="1" showInputMessage="1" showErrorMessage="1" sqref="C5" xr:uid="{00000000-0002-0000-0800-000002000000}">
      <formula1>"あり,なし"</formula1>
    </dataValidation>
    <dataValidation allowBlank="1" showInputMessage="1" showErrorMessage="1" prompt="薬剤の商品名は一般名で記載してください。" sqref="C13 E13" xr:uid="{00000000-0002-0000-0800-000003000000}"/>
    <dataValidation allowBlank="1" showInputMessage="1" showErrorMessage="1" prompt="全角換算100字まで（可能な限り英数字半角100字以内）_x000a_一般的に普及している略称名がない（治験など）場合、「Investigational Agent」と入力してください" sqref="C10:F10" xr:uid="{00000000-0002-0000-0800-000004000000}"/>
    <dataValidation type="list" allowBlank="1" showInputMessage="1" showErrorMessage="1" sqref="C37:F37 C42:F42 C52:F52 C47:F47 C32:F32" xr:uid="{00000000-0002-0000-0800-000005000000}">
      <formula1>INDIRECT(C31)</formula1>
    </dataValidation>
    <dataValidation type="list" allowBlank="1" showInputMessage="1" showErrorMessage="1" sqref="C51:F51 C46:F46 C36:F36 C41:F41 C31:F31" xr:uid="{00000000-0002-0000-0800-000006000000}">
      <formula1>名称日本語</formula1>
    </dataValidation>
    <dataValidation allowBlank="1" showDropDown="1" showInputMessage="1" showErrorMessage="1" sqref="C9:F9" xr:uid="{00000000-0002-0000-0800-000007000000}"/>
  </dataValidations>
  <pageMargins left="0.7" right="0.7" top="0.75" bottom="0.75" header="0.3" footer="0.3"/>
  <pageSetup paperSize="9" scale="64" orientation="portrait" horizontalDpi="0" verticalDpi="0"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根治：当該腫瘍の根治治療目的で薬物療法を実施した場合_x000a__x000a_緩和：当該腫瘍に対する薬物療法が主に症状緩和の治療を目的とした治療として実施された場合。または延命を目的とした緩和的化学療法として実施された場合_x000a_" xr:uid="{00000000-0002-0000-0800-000008000000}">
          <x14:formula1>
            <xm:f>選択データ!$B$189:$F$189</xm:f>
          </x14:formula1>
          <xm:sqref>C8:D8</xm:sqref>
        </x14:dataValidation>
        <x14:dataValidation type="list" allowBlank="1" showInputMessage="1" showErrorMessage="1" prompt="治験の場合は薬剤名の記載は不要です" xr:uid="{00000000-0002-0000-0800-000009000000}">
          <x14:formula1>
            <xm:f>選択データ!$B$193:$G$193</xm:f>
          </x14:formula1>
          <xm:sqref>C11:E11</xm:sqref>
        </x14:dataValidation>
        <x14:dataValidation type="list" allowBlank="1" showInputMessage="1" showErrorMessage="1" xr:uid="{00000000-0002-0000-0800-00000A000000}">
          <x14:formula1>
            <xm:f>選択データ!$B$197:$G$197</xm:f>
          </x14:formula1>
          <xm:sqref>C26:F26</xm:sqref>
        </x14:dataValidation>
        <x14:dataValidation type="list" allowBlank="1" showInputMessage="1" showErrorMessage="1" xr:uid="{00000000-0002-0000-0800-00000B000000}">
          <x14:formula1>
            <xm:f>選択データ!$B$189:$F$189</xm:f>
          </x14:formula1>
          <xm:sqref>E8:F8</xm:sqref>
        </x14:dataValidation>
        <x14:dataValidation type="list" allowBlank="1" showInputMessage="1" showErrorMessage="1" xr:uid="{00000000-0002-0000-0800-00000C000000}">
          <x14:formula1>
            <xm:f>選択データ!$B$199:$F$199</xm:f>
          </x14:formula1>
          <xm:sqref>C27:F27</xm:sqref>
        </x14:dataValidation>
        <x14:dataValidation type="list" allowBlank="1" showInputMessage="1" showErrorMessage="1" xr:uid="{00000000-0002-0000-0800-00000D000000}">
          <x14:formula1>
            <xm:f>選択データ!$B$329:$E$329</xm:f>
          </x14:formula1>
          <xm:sqref>C33:F33 C38:F38 E43:F43 C48:F48 C53:F53</xm:sqref>
        </x14:dataValidation>
        <x14:dataValidation type="list" allowBlank="1" showInputMessage="1" showErrorMessage="1" prompt="Grade3以上の_x000a_血液毒性は必須ではありません。" xr:uid="{00000000-0002-0000-0800-00000E000000}">
          <x14:formula1>
            <xm:f>選択データ!$B$201:$D$201</xm:f>
          </x14:formula1>
          <xm:sqref>C28:F28</xm:sqref>
        </x14:dataValidation>
        <x14:dataValidation type="list" allowBlank="1" showInputMessage="1" showErrorMessage="1" xr:uid="{00000000-0002-0000-0800-00000F000000}">
          <x14:formula1>
            <xm:f>選択データ!$B$195:$C$195</xm:f>
          </x14:formula1>
          <xm:sqref>C24:F24</xm:sqref>
        </x14:dataValidation>
        <x14:dataValidation type="list" allowBlank="1" showInputMessage="1" showErrorMessage="1" xr:uid="{00000000-0002-0000-0800-000010000000}">
          <x14:formula1>
            <xm:f>'D:\個人\[C-CAT入力.xlsx]選択データ'!#REF!</xm:f>
          </x14:formula1>
          <xm:sqref>C43:D43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217</vt:i4>
      </vt:variant>
    </vt:vector>
  </HeadingPairs>
  <TitlesOfParts>
    <vt:vector size="234" baseType="lpstr">
      <vt:lpstr>はじめに</vt:lpstr>
      <vt:lpstr>1.担当医師情報</vt:lpstr>
      <vt:lpstr>2.患者基本情報</vt:lpstr>
      <vt:lpstr>3.患者背景情報</vt:lpstr>
      <vt:lpstr>4.検体情報</vt:lpstr>
      <vt:lpstr>5.がん種情報</vt:lpstr>
      <vt:lpstr>6.薬物療法</vt:lpstr>
      <vt:lpstr>印刷用</vt:lpstr>
      <vt:lpstr>印刷用_薬物療法(EP前)</vt:lpstr>
      <vt:lpstr>がん種区分OncoTree</vt:lpstr>
      <vt:lpstr>選択データがん種</vt:lpstr>
      <vt:lpstr>がん種Tree</vt:lpstr>
      <vt:lpstr>選択データの元</vt:lpstr>
      <vt:lpstr>memo</vt:lpstr>
      <vt:lpstr>印刷用 (2)</vt:lpstr>
      <vt:lpstr>有害事象名一覧</vt:lpstr>
      <vt:lpstr>選択データ</vt:lpstr>
      <vt:lpstr>Bリンパ芽球性白血病･リンパ腫</vt:lpstr>
      <vt:lpstr>FMIがん種区分</vt:lpstr>
      <vt:lpstr>'6.薬物療法'!Print_Area</vt:lpstr>
      <vt:lpstr>印刷用!Print_Area</vt:lpstr>
      <vt:lpstr>'印刷用 (2)'!Print_Area</vt:lpstr>
      <vt:lpstr>T細胞リンパ芽球性白血病･リンパ腫</vt:lpstr>
      <vt:lpstr>がん種階層</vt:lpstr>
      <vt:lpstr>がん種区分</vt:lpstr>
      <vt:lpstr>'2.患者基本情報'!その他</vt:lpstr>
      <vt:lpstr>その他</vt:lpstr>
      <vt:lpstr>その他の神経上皮腫瘍</vt:lpstr>
      <vt:lpstr>その他脳腫瘍</vt:lpstr>
      <vt:lpstr>ダウン症候群関連骨髄増殖症</vt:lpstr>
      <vt:lpstr>トルコ鞍部腫瘍</vt:lpstr>
      <vt:lpstr>びまん性神経膠種</vt:lpstr>
      <vt:lpstr>びまん性神経膠腫</vt:lpstr>
      <vt:lpstr>びまん性大細胞型B細胞リンパ腫_非特異型</vt:lpstr>
      <vt:lpstr>ファーター膨大部･ファーター乳頭部</vt:lpstr>
      <vt:lpstr>ブレンナー腫瘍</vt:lpstr>
      <vt:lpstr>ホジキンリンパ腫</vt:lpstr>
      <vt:lpstr>マントル細胞リンパ腫</vt:lpstr>
      <vt:lpstr>リンパ球系</vt:lpstr>
      <vt:lpstr>リンパ形質細胞性リンパ腫</vt:lpstr>
      <vt:lpstr>リンパ腫</vt:lpstr>
      <vt:lpstr>悪性黒色腫</vt:lpstr>
      <vt:lpstr>意義不明の単クローン性ガンマグロブリン血症</vt:lpstr>
      <vt:lpstr>移植後リンパ増殖性疾患</vt:lpstr>
      <vt:lpstr>胃腺癌</vt:lpstr>
      <vt:lpstr>胃腸障害</vt:lpstr>
      <vt:lpstr>胃低分化腺癌</vt:lpstr>
      <vt:lpstr>胃未分化腺癌</vt:lpstr>
      <vt:lpstr>遺伝子変異を伴う急性骨髄性白血病</vt:lpstr>
      <vt:lpstr>遺伝性変異を伴う急性骨髄性白血病</vt:lpstr>
      <vt:lpstr>一般・全身障害および投与部位の状態</vt:lpstr>
      <vt:lpstr>陰茎</vt:lpstr>
      <vt:lpstr>陰茎扁平上皮癌</vt:lpstr>
      <vt:lpstr>横紋筋肉腫</vt:lpstr>
      <vt:lpstr>化生癌</vt:lpstr>
      <vt:lpstr>外陰部・膣</vt:lpstr>
      <vt:lpstr>外陰部胚細胞腫瘍</vt:lpstr>
      <vt:lpstr>外科および内科処置</vt:lpstr>
      <vt:lpstr>感染症および寄生虫症</vt:lpstr>
      <vt:lpstr>肝臓</vt:lpstr>
      <vt:lpstr>肝胆道系障害</vt:lpstr>
      <vt:lpstr>肝胆膵脾・尿路系</vt:lpstr>
      <vt:lpstr>眼</vt:lpstr>
      <vt:lpstr>眼障害</vt:lpstr>
      <vt:lpstr>眼内色素細胞性腫瘍</vt:lpstr>
      <vt:lpstr>奇胎妊娠</vt:lpstr>
      <vt:lpstr>希少がん</vt:lpstr>
      <vt:lpstr>急性骨髄性白血病</vt:lpstr>
      <vt:lpstr>急性骨髄性白血病_非特異型</vt:lpstr>
      <vt:lpstr>胸腺</vt:lpstr>
      <vt:lpstr>胸腺上皮性腫瘍</vt:lpstr>
      <vt:lpstr>胸膜</vt:lpstr>
      <vt:lpstr>胸膜中皮腫</vt:lpstr>
      <vt:lpstr>筋骨格系および結合組織障害</vt:lpstr>
      <vt:lpstr>結腸直腸腺癌</vt:lpstr>
      <vt:lpstr>血液およびリンパ系障害</vt:lpstr>
      <vt:lpstr>血管障害</vt:lpstr>
      <vt:lpstr>原発性中枢神経系メラニン細胞性腫瘍</vt:lpstr>
      <vt:lpstr>原発性皮膚CD30陽性T細胞リンパ増殖異常症</vt:lpstr>
      <vt:lpstr>原発不明がん</vt:lpstr>
      <vt:lpstr>原発不明癌</vt:lpstr>
      <vt:lpstr>古典的ホジキンリンパ腫</vt:lpstr>
      <vt:lpstr>呼吸器・胸郭および縦隔障害</vt:lpstr>
      <vt:lpstr>呼吸器・循環器系</vt:lpstr>
      <vt:lpstr>好酸球増加とPDGFRA･PDGFRBまたはFGFR1遺伝子再構成もしくはPCM1ﾉJAK2を伴う骨髄性･リンパ性腫瘍</vt:lpstr>
      <vt:lpstr>甲状腺</vt:lpstr>
      <vt:lpstr>甲状腺・内分泌腺腫瘍</vt:lpstr>
      <vt:lpstr>甲状腺高分化腫瘍</vt:lpstr>
      <vt:lpstr>骨</vt:lpstr>
      <vt:lpstr>骨髄</vt:lpstr>
      <vt:lpstr>骨髄異形成･骨髄増殖性腫瘍</vt:lpstr>
      <vt:lpstr>骨髄異形成症候群</vt:lpstr>
      <vt:lpstr>骨髄性腫瘍</vt:lpstr>
      <vt:lpstr>骨髄増殖性腫瘍</vt:lpstr>
      <vt:lpstr>骨肉腫</vt:lpstr>
      <vt:lpstr>混合型化生癌</vt:lpstr>
      <vt:lpstr>子宮</vt:lpstr>
      <vt:lpstr>子宮頚部</vt:lpstr>
      <vt:lpstr>子宮内膜間質肉腫</vt:lpstr>
      <vt:lpstr>子宮内膜癌</vt:lpstr>
      <vt:lpstr>子宮肉腫･間葉系</vt:lpstr>
      <vt:lpstr>子宮平滑筋腫瘍</vt:lpstr>
      <vt:lpstr>子宮頸部腺癌</vt:lpstr>
      <vt:lpstr>子宮頸部粘液癌</vt:lpstr>
      <vt:lpstr>脂肪肉腫</vt:lpstr>
      <vt:lpstr>歯原性癌種</vt:lpstr>
      <vt:lpstr>歯原性癌腫</vt:lpstr>
      <vt:lpstr>治療関連骨髄性腫瘍</vt:lpstr>
      <vt:lpstr>耳および迷路障害</vt:lpstr>
      <vt:lpstr>社会環境</vt:lpstr>
      <vt:lpstr>樹状細胞肉腫</vt:lpstr>
      <vt:lpstr>十二指腸乳頭部癌</vt:lpstr>
      <vt:lpstr>傷害・中毒および処置合併症</vt:lpstr>
      <vt:lpstr>小腸癌</vt:lpstr>
      <vt:lpstr>松果体部腫瘍</vt:lpstr>
      <vt:lpstr>消化管神経内分泌腫瘍</vt:lpstr>
      <vt:lpstr>消化管神経内分泌腫瘍_食道･胃</vt:lpstr>
      <vt:lpstr>消化器がん</vt:lpstr>
      <vt:lpstr>消化器癌</vt:lpstr>
      <vt:lpstr>上衣系腫瘍</vt:lpstr>
      <vt:lpstr>上皮型化生癌</vt:lpstr>
      <vt:lpstr>上皮性卵巣癌</vt:lpstr>
      <vt:lpstr>上部・下部消化管</vt:lpstr>
      <vt:lpstr>食道･胃</vt:lpstr>
      <vt:lpstr>食道胃腺癌</vt:lpstr>
      <vt:lpstr>心臓障害</vt:lpstr>
      <vt:lpstr>浸潤性乳癌</vt:lpstr>
      <vt:lpstr>神経系障害</vt:lpstr>
      <vt:lpstr>神経鞘腫</vt:lpstr>
      <vt:lpstr>神経鞘腫_NST</vt:lpstr>
      <vt:lpstr>神経鞘腫_SCHW</vt:lpstr>
      <vt:lpstr>腎および尿路障害</vt:lpstr>
      <vt:lpstr>腎細胞癌</vt:lpstr>
      <vt:lpstr>腎臓</vt:lpstr>
      <vt:lpstr>選択データがん種!髄膜腫</vt:lpstr>
      <vt:lpstr>髄膜腫</vt:lpstr>
      <vt:lpstr>性索間質腫瘍</vt:lpstr>
      <vt:lpstr>成熟B細胞腫瘍</vt:lpstr>
      <vt:lpstr>成熟T細胞およびNK細胞腫瘍</vt:lpstr>
      <vt:lpstr>生殖器系</vt:lpstr>
      <vt:lpstr>生殖系および乳房障害</vt:lpstr>
      <vt:lpstr>精神障害</vt:lpstr>
      <vt:lpstr>精巣</vt:lpstr>
      <vt:lpstr>脊索腫</vt:lpstr>
      <vt:lpstr>先天性・家族性および遺伝性障害</vt:lpstr>
      <vt:lpstr>線維上皮性腫瘍</vt:lpstr>
      <vt:lpstr>線維肉腫</vt:lpstr>
      <vt:lpstr>前立腺</vt:lpstr>
      <vt:lpstr>前立腺がん・男性生殖器腫瘍</vt:lpstr>
      <vt:lpstr>前立腺癌・男性生殖器腫瘍</vt:lpstr>
      <vt:lpstr>組織球および樹状細胞腫瘍</vt:lpstr>
      <vt:lpstr>唾液腺癌</vt:lpstr>
      <vt:lpstr>唾液腺型肺癌</vt:lpstr>
      <vt:lpstr>胎児性腫瘍</vt:lpstr>
      <vt:lpstr>代謝および栄養障害</vt:lpstr>
      <vt:lpstr>単クローン性免疫グロブリン沈着症</vt:lpstr>
      <vt:lpstr>淡明細胞型腎細胞癌</vt:lpstr>
      <vt:lpstr>胆管癌</vt:lpstr>
      <vt:lpstr>胆道</vt:lpstr>
      <vt:lpstr>胆嚢癌</vt:lpstr>
      <vt:lpstr>中枢神経系･脳</vt:lpstr>
      <vt:lpstr>中皮腫・骨・軟部組織腫瘍</vt:lpstr>
      <vt:lpstr>虫垂腺癌</vt:lpstr>
      <vt:lpstr>腸</vt:lpstr>
      <vt:lpstr>低分化胃癌</vt:lpstr>
      <vt:lpstr>頭蓋内胚細胞腫瘍</vt:lpstr>
      <vt:lpstr>頭頚部</vt:lpstr>
      <vt:lpstr>頭頸部</vt:lpstr>
      <vt:lpstr>頭頸部がん</vt:lpstr>
      <vt:lpstr>頭頸部癌</vt:lpstr>
      <vt:lpstr>頭頸部癌･その他</vt:lpstr>
      <vt:lpstr>頭頸部癌その他</vt:lpstr>
      <vt:lpstr>頭頸部扁平上皮癌</vt:lpstr>
      <vt:lpstr>動脈血栓塞栓症</vt:lpstr>
      <vt:lpstr>特定の遺伝子異常を有するBリンパ芽球性白血病･リンパ腫</vt:lpstr>
      <vt:lpstr>内分泌障害</vt:lpstr>
      <vt:lpstr>軟骨肉腫</vt:lpstr>
      <vt:lpstr>軟部組織</vt:lpstr>
      <vt:lpstr>軟部組織・筋骨格・リンパ節</vt:lpstr>
      <vt:lpstr>乳腺・女性生殖器腫瘍</vt:lpstr>
      <vt:lpstr>乳腺・内分泌系</vt:lpstr>
      <vt:lpstr>乳腺肉腫</vt:lpstr>
      <vt:lpstr>乳房</vt:lpstr>
      <vt:lpstr>尿道癌</vt:lpstr>
      <vt:lpstr>尿膜管癌</vt:lpstr>
      <vt:lpstr>妊娠・産褥および周産期の状態</vt:lpstr>
      <vt:lpstr>妊娠性絨毛疾患</vt:lpstr>
      <vt:lpstr>粘液腫</vt:lpstr>
      <vt:lpstr>脳・中枢神経系腫瘍</vt:lpstr>
      <vt:lpstr>脳神経系</vt:lpstr>
      <vt:lpstr>肺</vt:lpstr>
      <vt:lpstr>肺がん・胸腺がん</vt:lpstr>
      <vt:lpstr>肺神経内分泌腫瘍</vt:lpstr>
      <vt:lpstr>肺大細胞癌</vt:lpstr>
      <vt:lpstr>泌尿器がん</vt:lpstr>
      <vt:lpstr>皮膚</vt:lpstr>
      <vt:lpstr>皮膚および皮下組織障害</vt:lpstr>
      <vt:lpstr>皮膚がん・悪性黒色腫</vt:lpstr>
      <vt:lpstr>皮膚癌・悪性黒色腫</vt:lpstr>
      <vt:lpstr>肥満細胞腫</vt:lpstr>
      <vt:lpstr>被包性神経膠腫</vt:lpstr>
      <vt:lpstr>非セミノーマ胚細胞腫瘍</vt:lpstr>
      <vt:lpstr>非ホジキンリンパ腫</vt:lpstr>
      <vt:lpstr>非小細胞肺癌</vt:lpstr>
      <vt:lpstr>非浸潤性乳管癌</vt:lpstr>
      <vt:lpstr>非淡明細胞型腎細胞癌</vt:lpstr>
      <vt:lpstr>副甲状腺癌</vt:lpstr>
      <vt:lpstr>副腎</vt:lpstr>
      <vt:lpstr>腹部</vt:lpstr>
      <vt:lpstr>腹膜</vt:lpstr>
      <vt:lpstr>分化系統不明瞭な急性白血病</vt:lpstr>
      <vt:lpstr>辺縁帯リンパ腫</vt:lpstr>
      <vt:lpstr>末梢神経系</vt:lpstr>
      <vt:lpstr>未分化大細胞リンパ腫</vt:lpstr>
      <vt:lpstr>脈絡叢腫瘍</vt:lpstr>
      <vt:lpstr>名称日本語</vt:lpstr>
      <vt:lpstr>免疫系障害</vt:lpstr>
      <vt:lpstr>葉状腫瘍</vt:lpstr>
      <vt:lpstr>卵巣・卵管</vt:lpstr>
      <vt:lpstr>卵巣癌･その他</vt:lpstr>
      <vt:lpstr>卵巣胚細胞腫瘍</vt:lpstr>
      <vt:lpstr>良性･悪性および詳細不明の新生物【嚢胞およびポリープを含む】</vt:lpstr>
      <vt:lpstr>臨床検査</vt:lpstr>
      <vt:lpstr>涙腺腫瘍</vt:lpstr>
      <vt:lpstr>類上皮肉腫</vt:lpstr>
      <vt:lpstr>漿液性卵巣癌</vt:lpstr>
      <vt:lpstr>濾胞性リンパ腫</vt:lpstr>
      <vt:lpstr>脾B細胞リンパ腫･白血病_分類不能型</vt:lpstr>
      <vt:lpstr>膀胱・尿路</vt:lpstr>
      <vt:lpstr>膠芽腫</vt:lpstr>
      <vt:lpstr>膵癌</vt:lpstr>
      <vt:lpstr>膵臓</vt:lpstr>
      <vt:lpstr>膵嚢胞性腫瘍</vt:lpstr>
      <vt:lpstr>膵未分化癌･膵退形成癌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cgcuser</cp:lastModifiedBy>
  <cp:lastPrinted>2023-06-14T04:20:31Z</cp:lastPrinted>
  <dcterms:created xsi:type="dcterms:W3CDTF">2022-07-22T06:13:37Z</dcterms:created>
  <dcterms:modified xsi:type="dcterms:W3CDTF">2023-07-05T02:10:31Z</dcterms:modified>
</cp:coreProperties>
</file>