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none" defaultThemeVersion="124226"/>
  <mc:AlternateContent xmlns:mc="http://schemas.openxmlformats.org/markup-compatibility/2006">
    <mc:Choice Requires="x15">
      <x15ac:absPath xmlns:x15ac="http://schemas.microsoft.com/office/spreadsheetml/2010/11/ac" url="J:\医学部附属病院\研究推進課\小川\★治験　富田さんからの引継ぎ\5月以降データ\算定調書の変更について\20230206ポイント算出表（検査部配分）一式送付\ポイント算出表、算定調書一式20230208\"/>
    </mc:Choice>
  </mc:AlternateContent>
  <bookViews>
    <workbookView xWindow="14385" yWindow="-15" windowWidth="14430" windowHeight="12780" tabRatio="808" activeTab="1"/>
  </bookViews>
  <sheets>
    <sheet name="入力用シート" sheetId="4" r:id="rId1"/>
    <sheet name="【契約締結時】 " sheetId="13" r:id="rId2"/>
    <sheet name="【年度更新時】  " sheetId="15" r:id="rId3"/>
    <sheet name="【前観察登録時】（1症例あたり）" sheetId="18" r:id="rId4"/>
    <sheet name="【症例登録時】（1症例あたり）" sheetId="2" r:id="rId5"/>
    <sheet name="【SDV実施1時間あたり】" sheetId="17" r:id="rId6"/>
    <sheet name="【１来院あたり】" sheetId="19" r:id="rId7"/>
    <sheet name="【入院加算分１回あたり】" sheetId="20" r:id="rId8"/>
  </sheets>
  <definedNames>
    <definedName name="_xlnm.Print_Area" localSheetId="6">【１来院あたり】!$A$2:$J$70</definedName>
    <definedName name="_xlnm.Print_Area" localSheetId="5">【SDV実施1時間あたり】!$A$2:$J$64</definedName>
    <definedName name="_xlnm.Print_Area" localSheetId="1">'【契約締結時】 '!$A$1:$J$67</definedName>
    <definedName name="_xlnm.Print_Area" localSheetId="4">'【症例登録時】（1症例あたり）'!$A$2:$J$70</definedName>
    <definedName name="_xlnm.Print_Area" localSheetId="3">'【前観察登録時】（1症例あたり）'!$A$2:$J$70</definedName>
    <definedName name="_xlnm.Print_Area" localSheetId="7">【入院加算分１回あたり】!$A$2:$J$70</definedName>
    <definedName name="_xlnm.Print_Area" localSheetId="2">'【年度更新時】  '!$A$1:$J$67</definedName>
    <definedName name="_xlnm.Print_Area" localSheetId="0">入力用シート!$A$1:$G$21</definedName>
  </definedNames>
  <calcPr calcId="162913"/>
</workbook>
</file>

<file path=xl/calcChain.xml><?xml version="1.0" encoding="utf-8"?>
<calcChain xmlns="http://schemas.openxmlformats.org/spreadsheetml/2006/main">
  <c r="F62" i="15" l="1"/>
  <c r="D63" i="15"/>
  <c r="J20" i="13" l="1"/>
  <c r="F65" i="20"/>
  <c r="D69" i="19"/>
  <c r="J65" i="19"/>
  <c r="D66" i="19"/>
  <c r="J29" i="19"/>
  <c r="J24" i="2"/>
  <c r="J29" i="2"/>
  <c r="J21" i="2"/>
  <c r="J25" i="2"/>
  <c r="J57" i="18"/>
  <c r="J59" i="18"/>
  <c r="J65" i="15"/>
  <c r="J62" i="15"/>
  <c r="J24" i="18" l="1"/>
  <c r="J29" i="18" s="1"/>
  <c r="K19" i="17"/>
  <c r="J19" i="17"/>
  <c r="K26" i="20"/>
  <c r="K26" i="19"/>
  <c r="K25" i="15"/>
  <c r="J25" i="15" s="1"/>
  <c r="K27" i="13"/>
  <c r="J22" i="20" l="1"/>
  <c r="J22" i="19"/>
  <c r="J22" i="2"/>
  <c r="J22" i="18"/>
  <c r="J21" i="15"/>
  <c r="J21" i="13"/>
  <c r="J32" i="20" l="1"/>
  <c r="J70" i="20"/>
  <c r="J59" i="20"/>
  <c r="K59" i="20" s="1"/>
  <c r="J57" i="20"/>
  <c r="K57" i="20" s="1"/>
  <c r="J54" i="20"/>
  <c r="J61" i="20" s="1"/>
  <c r="K61" i="20" s="1"/>
  <c r="K32" i="20"/>
  <c r="J31" i="20"/>
  <c r="J33" i="20" s="1"/>
  <c r="K33" i="20" s="1"/>
  <c r="J29" i="20"/>
  <c r="K28" i="20"/>
  <c r="K27" i="20"/>
  <c r="K25" i="20"/>
  <c r="K24" i="20"/>
  <c r="J21" i="20"/>
  <c r="I17" i="20"/>
  <c r="C8" i="20"/>
  <c r="C7" i="20"/>
  <c r="J70" i="19"/>
  <c r="J59" i="19"/>
  <c r="K59" i="19" s="1"/>
  <c r="J57" i="19"/>
  <c r="K57" i="19" s="1"/>
  <c r="K32" i="19"/>
  <c r="J31" i="19"/>
  <c r="K28" i="19"/>
  <c r="K27" i="19"/>
  <c r="K25" i="19"/>
  <c r="K24" i="19"/>
  <c r="J21" i="19"/>
  <c r="I17" i="19"/>
  <c r="C8" i="19"/>
  <c r="C7" i="19"/>
  <c r="J54" i="19" l="1"/>
  <c r="L65" i="20"/>
  <c r="J65" i="20" s="1"/>
  <c r="K65" i="20" s="1"/>
  <c r="K29" i="20"/>
  <c r="K31" i="20"/>
  <c r="K54" i="20"/>
  <c r="J61" i="19"/>
  <c r="K61" i="19" s="1"/>
  <c r="K54" i="19"/>
  <c r="J33" i="19"/>
  <c r="K33" i="19" s="1"/>
  <c r="K31" i="19"/>
  <c r="K29" i="19"/>
  <c r="H21" i="4"/>
  <c r="H19" i="4"/>
  <c r="H18" i="4"/>
  <c r="H17" i="4"/>
  <c r="K64" i="13"/>
  <c r="D66" i="20" l="1"/>
  <c r="F65" i="19"/>
  <c r="L65" i="19" s="1"/>
  <c r="K65" i="19" s="1"/>
  <c r="K16" i="13"/>
  <c r="K15" i="13"/>
  <c r="J24" i="13"/>
  <c r="K24" i="13" s="1"/>
  <c r="J23" i="13"/>
  <c r="H53" i="18"/>
  <c r="J54" i="18" s="1"/>
  <c r="J61" i="18" s="1"/>
  <c r="E32" i="18"/>
  <c r="E31" i="18"/>
  <c r="J70" i="18"/>
  <c r="J21" i="18"/>
  <c r="I17" i="18"/>
  <c r="C8" i="18"/>
  <c r="C7" i="18"/>
  <c r="K23" i="13" l="1"/>
  <c r="J28" i="13"/>
  <c r="J32" i="18"/>
  <c r="J31" i="18"/>
  <c r="K31" i="18" s="1"/>
  <c r="F68" i="20"/>
  <c r="L68" i="20" s="1"/>
  <c r="J68" i="20" s="1"/>
  <c r="K66" i="20"/>
  <c r="K61" i="18"/>
  <c r="K24" i="2"/>
  <c r="F62" i="13" l="1"/>
  <c r="K28" i="13"/>
  <c r="K32" i="18"/>
  <c r="J33" i="18"/>
  <c r="F65" i="18" s="1"/>
  <c r="J65" i="18" s="1"/>
  <c r="D66" i="18" s="1"/>
  <c r="F68" i="18" s="1"/>
  <c r="J68" i="18" s="1"/>
  <c r="D69" i="18" s="1"/>
  <c r="D69" i="20"/>
  <c r="K68" i="20"/>
  <c r="K66" i="19"/>
  <c r="F68" i="19"/>
  <c r="L68" i="19" s="1"/>
  <c r="J68" i="19" s="1"/>
  <c r="J62" i="13" l="1"/>
  <c r="D63" i="13" s="1"/>
  <c r="F65" i="13" s="1"/>
  <c r="J65" i="13" s="1"/>
  <c r="K33" i="18"/>
  <c r="K69" i="20"/>
  <c r="C9" i="20"/>
  <c r="K9" i="20" s="1"/>
  <c r="K68" i="19"/>
  <c r="D66" i="13" l="1"/>
  <c r="K66" i="13" s="1"/>
  <c r="K65" i="13"/>
  <c r="K69" i="19"/>
  <c r="C9" i="19"/>
  <c r="K9" i="19" s="1"/>
  <c r="K66" i="18"/>
  <c r="K68" i="18" l="1"/>
  <c r="J21" i="17"/>
  <c r="C7" i="2"/>
  <c r="J27" i="15"/>
  <c r="J67" i="15" l="1"/>
  <c r="J60" i="15" l="1"/>
  <c r="J18" i="13" l="1"/>
  <c r="K18" i="13" l="1"/>
  <c r="I17" i="2"/>
  <c r="K20" i="13" l="1"/>
  <c r="J64" i="17"/>
  <c r="K52" i="17"/>
  <c r="J52" i="17" s="1"/>
  <c r="K49" i="17"/>
  <c r="J50" i="17" s="1"/>
  <c r="J47" i="17"/>
  <c r="K46" i="17"/>
  <c r="J25" i="17"/>
  <c r="J26" i="17" s="1"/>
  <c r="J24" i="17"/>
  <c r="K20" i="17"/>
  <c r="J20" i="17"/>
  <c r="K18" i="17"/>
  <c r="J18" i="17" s="1"/>
  <c r="K17" i="17"/>
  <c r="J17" i="17"/>
  <c r="C8" i="17"/>
  <c r="C7" i="17"/>
  <c r="J22" i="17" l="1"/>
  <c r="J54" i="17"/>
  <c r="F59" i="17" l="1"/>
  <c r="K59" i="17"/>
  <c r="J59" i="17" s="1"/>
  <c r="D60" i="17" s="1"/>
  <c r="F62" i="17" s="1"/>
  <c r="K62" i="17" s="1"/>
  <c r="J62" i="17" s="1"/>
  <c r="D63" i="17" s="1"/>
  <c r="K58" i="15"/>
  <c r="J58" i="15"/>
  <c r="K55" i="15"/>
  <c r="J56" i="15" s="1"/>
  <c r="K52" i="15"/>
  <c r="J53" i="15" s="1"/>
  <c r="J31" i="15"/>
  <c r="J30" i="15"/>
  <c r="J32" i="15" s="1"/>
  <c r="K26" i="15"/>
  <c r="J26" i="15" s="1"/>
  <c r="K24" i="15"/>
  <c r="J24" i="15" s="1"/>
  <c r="K23" i="15"/>
  <c r="J23" i="15" s="1"/>
  <c r="J20" i="15"/>
  <c r="I16" i="15"/>
  <c r="C7" i="15"/>
  <c r="C6" i="15"/>
  <c r="I16" i="13"/>
  <c r="J28" i="15" l="1"/>
  <c r="K63" i="17"/>
  <c r="C9" i="17"/>
  <c r="F65" i="15" l="1"/>
  <c r="J67" i="13"/>
  <c r="J58" i="13"/>
  <c r="J56" i="13"/>
  <c r="J53" i="13"/>
  <c r="J60" i="13" s="1"/>
  <c r="J31" i="13"/>
  <c r="J30" i="13"/>
  <c r="C7" i="13"/>
  <c r="C6" i="13"/>
  <c r="D66" i="15" l="1"/>
  <c r="J32" i="13"/>
  <c r="C8" i="15" l="1"/>
  <c r="K66" i="15"/>
  <c r="J28" i="2"/>
  <c r="K28" i="2" s="1"/>
  <c r="K62" i="13" l="1"/>
  <c r="K63" i="13"/>
  <c r="J27" i="2"/>
  <c r="K27" i="2" l="1"/>
  <c r="H59" i="2"/>
  <c r="H56" i="2"/>
  <c r="J57" i="2" s="1"/>
  <c r="F57" i="2"/>
  <c r="F54" i="2"/>
  <c r="H53" i="2"/>
  <c r="E32" i="2"/>
  <c r="J32" i="2" s="1"/>
  <c r="E31" i="2"/>
  <c r="J31" i="2" s="1"/>
  <c r="J33" i="2" s="1"/>
  <c r="H20" i="4"/>
  <c r="J59" i="2" l="1"/>
  <c r="K59" i="2" s="1"/>
  <c r="J54" i="2"/>
  <c r="K57" i="2"/>
  <c r="K54" i="2"/>
  <c r="J61" i="2" l="1"/>
  <c r="F65" i="2" s="1"/>
  <c r="J65" i="2" l="1"/>
  <c r="D66" i="2"/>
  <c r="F68" i="2" s="1"/>
  <c r="J68" i="2" s="1"/>
  <c r="D69" i="2" s="1"/>
  <c r="K69" i="2" s="1"/>
  <c r="K61" i="2"/>
  <c r="K31" i="2"/>
  <c r="C8" i="2"/>
  <c r="K32" i="2" l="1"/>
  <c r="K33" i="2" l="1"/>
  <c r="J70" i="2" l="1"/>
  <c r="K65" i="18" l="1"/>
  <c r="C9" i="18" l="1"/>
  <c r="K9" i="18" s="1"/>
  <c r="K69" i="18" l="1"/>
  <c r="C8" i="13" l="1"/>
  <c r="K26" i="13"/>
  <c r="K25" i="13"/>
  <c r="K26" i="2"/>
  <c r="K25" i="2"/>
  <c r="K29" i="2"/>
  <c r="K66" i="2" l="1"/>
  <c r="K65" i="2" l="1"/>
  <c r="K68" i="2" l="1"/>
  <c r="C9" i="2"/>
  <c r="K9" i="2" s="1"/>
</calcChain>
</file>

<file path=xl/sharedStrings.xml><?xml version="1.0" encoding="utf-8"?>
<sst xmlns="http://schemas.openxmlformats.org/spreadsheetml/2006/main" count="563" uniqueCount="141">
  <si>
    <t>×</t>
    <phoneticPr fontId="2"/>
  </si>
  <si>
    <t>=</t>
    <phoneticPr fontId="2"/>
  </si>
  <si>
    <t>直接経費合計</t>
    <rPh sb="0" eb="2">
      <t>チョクセツ</t>
    </rPh>
    <rPh sb="2" eb="4">
      <t>ケイヒ</t>
    </rPh>
    <rPh sb="4" eb="6">
      <t>ゴウケイ</t>
    </rPh>
    <phoneticPr fontId="2"/>
  </si>
  <si>
    <t>合     計</t>
    <rPh sb="0" eb="7">
      <t>ゴウケイ</t>
    </rPh>
    <phoneticPr fontId="2"/>
  </si>
  <si>
    <t xml:space="preserve">受入番号 </t>
    <rPh sb="0" eb="2">
      <t>ウケイレ</t>
    </rPh>
    <rPh sb="2" eb="4">
      <t>バンゴウ</t>
    </rPh>
    <phoneticPr fontId="2"/>
  </si>
  <si>
    <t>（「来院回数算定内訳書」のとおり）</t>
    <rPh sb="2" eb="4">
      <t>ライイン</t>
    </rPh>
    <rPh sb="4" eb="6">
      <t>カイスウ</t>
    </rPh>
    <rPh sb="6" eb="8">
      <t>サンテイ</t>
    </rPh>
    <rPh sb="8" eb="10">
      <t>ウチワケ</t>
    </rPh>
    <rPh sb="10" eb="11">
      <t>ショ</t>
    </rPh>
    <phoneticPr fontId="2"/>
  </si>
  <si>
    <t>※１　治験期間（12月以内）</t>
    <rPh sb="3" eb="5">
      <t>チケン</t>
    </rPh>
    <rPh sb="5" eb="7">
      <t>キカン</t>
    </rPh>
    <rPh sb="10" eb="11">
      <t>ツキ</t>
    </rPh>
    <rPh sb="11" eb="13">
      <t>イナイ</t>
    </rPh>
    <phoneticPr fontId="2"/>
  </si>
  <si>
    <t>②治験期間（12月以内）</t>
    <rPh sb="1" eb="3">
      <t>チケン</t>
    </rPh>
    <rPh sb="3" eb="5">
      <t>キカン</t>
    </rPh>
    <rPh sb="8" eb="9">
      <t>ゲツ</t>
    </rPh>
    <rPh sb="9" eb="11">
      <t>イナイ</t>
    </rPh>
    <phoneticPr fontId="2"/>
  </si>
  <si>
    <t>【症例登録時に請求】</t>
    <rPh sb="1" eb="3">
      <t>ショウレイ</t>
    </rPh>
    <rPh sb="3" eb="5">
      <t>トウロク</t>
    </rPh>
    <rPh sb="5" eb="6">
      <t>ジ</t>
    </rPh>
    <rPh sb="7" eb="9">
      <t>セイキュウ</t>
    </rPh>
    <phoneticPr fontId="2"/>
  </si>
  <si>
    <t>受入番号</t>
    <rPh sb="0" eb="2">
      <t>ウケイレ</t>
    </rPh>
    <rPh sb="2" eb="4">
      <t>バンゴウ</t>
    </rPh>
    <phoneticPr fontId="2"/>
  </si>
  <si>
    <t>委託者　会社名</t>
    <rPh sb="0" eb="3">
      <t>イタクシャ</t>
    </rPh>
    <rPh sb="4" eb="7">
      <t>カイシャメイ</t>
    </rPh>
    <phoneticPr fontId="2"/>
  </si>
  <si>
    <t>（５）管理的経費</t>
    <rPh sb="3" eb="6">
      <t>カンリテキ</t>
    </rPh>
    <rPh sb="6" eb="8">
      <t>ケイヒ</t>
    </rPh>
    <phoneticPr fontId="2"/>
  </si>
  <si>
    <t>（４）被験者負担軽減経費</t>
    <rPh sb="3" eb="6">
      <t>ヒケンシャ</t>
    </rPh>
    <rPh sb="6" eb="8">
      <t>フタン</t>
    </rPh>
    <rPh sb="8" eb="10">
      <t>ケイゲン</t>
    </rPh>
    <rPh sb="10" eb="12">
      <t>ケイヒ</t>
    </rPh>
    <phoneticPr fontId="2"/>
  </si>
  <si>
    <t>（３）臨床試験研究経費</t>
    <rPh sb="3" eb="7">
      <t>リンショウシケン</t>
    </rPh>
    <rPh sb="7" eb="9">
      <t>ケンキュウ</t>
    </rPh>
    <rPh sb="9" eb="11">
      <t>ケイヒ</t>
    </rPh>
    <phoneticPr fontId="2"/>
  </si>
  <si>
    <t>（１）謝 金</t>
    <rPh sb="3" eb="6">
      <t>シャキン</t>
    </rPh>
    <phoneticPr fontId="2"/>
  </si>
  <si>
    <t>（2）旅 費</t>
    <rPh sb="3" eb="6">
      <t>リョヒ</t>
    </rPh>
    <phoneticPr fontId="2"/>
  </si>
  <si>
    <t>２．間接経費</t>
    <rPh sb="2" eb="4">
      <t>カンセツ</t>
    </rPh>
    <rPh sb="4" eb="6">
      <t>ケイヒ</t>
    </rPh>
    <phoneticPr fontId="2"/>
  </si>
  <si>
    <t>１．直接経費</t>
    <rPh sb="2" eb="4">
      <t>チョクセツ</t>
    </rPh>
    <rPh sb="4" eb="6">
      <t>ケイヒ</t>
    </rPh>
    <phoneticPr fontId="2"/>
  </si>
  <si>
    <t>合　　　計</t>
    <rPh sb="0" eb="1">
      <t>ア</t>
    </rPh>
    <rPh sb="4" eb="5">
      <t>ケイ</t>
    </rPh>
    <phoneticPr fontId="2"/>
  </si>
  <si>
    <t>＋</t>
    <phoneticPr fontId="2"/>
  </si>
  <si>
    <t>〔112,000円</t>
    <phoneticPr fontId="2"/>
  </si>
  <si>
    <t>（</t>
    <phoneticPr fontId="2"/>
  </si>
  <si>
    <t>14,000円</t>
    <rPh sb="6" eb="7">
      <t>エン</t>
    </rPh>
    <phoneticPr fontId="2"/>
  </si>
  <si>
    <t>＋10,000円</t>
    <rPh sb="7" eb="8">
      <t>エン</t>
    </rPh>
    <phoneticPr fontId="2"/>
  </si>
  <si>
    <t>＋28,000円</t>
    <rPh sb="7" eb="8">
      <t>エン</t>
    </rPh>
    <phoneticPr fontId="2"/>
  </si>
  <si>
    <t>＋21,000円</t>
    <rPh sb="7" eb="8">
      <t>エン</t>
    </rPh>
    <phoneticPr fontId="2"/>
  </si>
  <si>
    <t>薬物動態期間OKと表示←0≦②の薬物動態期間≦12</t>
    <rPh sb="16" eb="20">
      <t>ヤクブツドウタイ</t>
    </rPh>
    <rPh sb="20" eb="22">
      <t>キカン</t>
    </rPh>
    <phoneticPr fontId="2"/>
  </si>
  <si>
    <t>薬物動態期間OKと表示←0≦③の薬物動態期間の合計≦36、かつ②の薬物動態期間＝12</t>
    <rPh sb="16" eb="20">
      <t>ヤクブツドウタイ</t>
    </rPh>
    <rPh sb="20" eb="22">
      <t>キカン</t>
    </rPh>
    <rPh sb="23" eb="25">
      <t>ゴウケイ</t>
    </rPh>
    <rPh sb="33" eb="37">
      <t>ヤクブツドウタイ</t>
    </rPh>
    <rPh sb="37" eb="39">
      <t>キカン</t>
    </rPh>
    <phoneticPr fontId="2"/>
  </si>
  <si>
    <t>月数OKと表示←0≦④の月数、かつ②の月数＋③の月数＝36</t>
    <rPh sb="12" eb="14">
      <t>ツキスウ</t>
    </rPh>
    <rPh sb="19" eb="21">
      <t>ツキスウ</t>
    </rPh>
    <rPh sb="24" eb="26">
      <t>ツキスウ</t>
    </rPh>
    <phoneticPr fontId="2"/>
  </si>
  <si>
    <t>月数OKと表示←0≦②の月数≦12</t>
    <rPh sb="12" eb="14">
      <t>ツキスウ</t>
    </rPh>
    <phoneticPr fontId="2"/>
  </si>
  <si>
    <t>月数OKと表示←0≦③の月数≦24、かつ②の月数＝12</t>
    <rPh sb="12" eb="14">
      <t>ツキスウ</t>
    </rPh>
    <rPh sb="22" eb="24">
      <t>ツキスウ</t>
    </rPh>
    <phoneticPr fontId="2"/>
  </si>
  <si>
    <t>目標症例数</t>
    <rPh sb="0" eb="2">
      <t>モクヒョウ</t>
    </rPh>
    <rPh sb="2" eb="5">
      <t>ショウレイスウ</t>
    </rPh>
    <phoneticPr fontId="2"/>
  </si>
  <si>
    <t>合　　計</t>
    <rPh sb="0" eb="1">
      <t>ゴウ</t>
    </rPh>
    <rPh sb="3" eb="4">
      <t>ケイ</t>
    </rPh>
    <phoneticPr fontId="2"/>
  </si>
  <si>
    <t>×</t>
    <phoneticPr fontId="2"/>
  </si>
  <si>
    <t>備品費</t>
  </si>
  <si>
    <t>賃金</t>
  </si>
  <si>
    <t>（「ポイント算出表」のとおり）</t>
    <phoneticPr fontId="2"/>
  </si>
  <si>
    <t>責任医師</t>
    <phoneticPr fontId="2"/>
  </si>
  <si>
    <t>管理費（光熱水料、消耗品費、印刷費、通信費等）</t>
    <phoneticPr fontId="2"/>
  </si>
  <si>
    <t>賃金</t>
    <phoneticPr fontId="2"/>
  </si>
  <si>
    <t>備品費</t>
    <phoneticPr fontId="2"/>
  </si>
  <si>
    <t>（「ポイント算出表」のとおり）</t>
    <phoneticPr fontId="2"/>
  </si>
  <si>
    <t>（「来院回数算定内訳書」のとおり）</t>
    <phoneticPr fontId="2"/>
  </si>
  <si>
    <t>管理費（光熱水料、消耗品費、印刷費、通信費等）</t>
    <rPh sb="0" eb="3">
      <t>カンリヒ</t>
    </rPh>
    <rPh sb="4" eb="6">
      <t>コウネツ</t>
    </rPh>
    <rPh sb="6" eb="8">
      <t>スイリョウ</t>
    </rPh>
    <rPh sb="9" eb="12">
      <t>ショウモウヒン</t>
    </rPh>
    <rPh sb="12" eb="13">
      <t>ヒ</t>
    </rPh>
    <rPh sb="14" eb="16">
      <t>インサツ</t>
    </rPh>
    <rPh sb="16" eb="17">
      <t>ヒ</t>
    </rPh>
    <rPh sb="18" eb="21">
      <t>ツウシンヒ</t>
    </rPh>
    <rPh sb="21" eb="22">
      <t>トウ</t>
    </rPh>
    <phoneticPr fontId="2"/>
  </si>
  <si>
    <t>研究題目</t>
    <rPh sb="0" eb="2">
      <t>ケンキュウ</t>
    </rPh>
    <rPh sb="2" eb="4">
      <t>ダイモク</t>
    </rPh>
    <phoneticPr fontId="2"/>
  </si>
  <si>
    <t>※２　治験期間（13～36月以内）</t>
    <rPh sb="3" eb="5">
      <t>チケン</t>
    </rPh>
    <rPh sb="5" eb="7">
      <t>キカン</t>
    </rPh>
    <rPh sb="13" eb="14">
      <t>ツキ</t>
    </rPh>
    <rPh sb="14" eb="16">
      <t>イナイネンイコウ</t>
    </rPh>
    <phoneticPr fontId="2"/>
  </si>
  <si>
    <t>※３　治験期間（37月以降）</t>
    <rPh sb="3" eb="5">
      <t>チケン</t>
    </rPh>
    <rPh sb="5" eb="7">
      <t>キカン</t>
    </rPh>
    <rPh sb="10" eb="11">
      <t>ツキ</t>
    </rPh>
    <rPh sb="11" eb="13">
      <t>イコウ</t>
    </rPh>
    <phoneticPr fontId="2"/>
  </si>
  <si>
    <t>③治験期間（13～36月以内）</t>
    <rPh sb="1" eb="3">
      <t>チケン</t>
    </rPh>
    <rPh sb="3" eb="5">
      <t>キカン</t>
    </rPh>
    <rPh sb="11" eb="12">
      <t>ツキ</t>
    </rPh>
    <rPh sb="12" eb="14">
      <t>イナイネンイコウ</t>
    </rPh>
    <phoneticPr fontId="2"/>
  </si>
  <si>
    <t>④治験期間（37月以降）</t>
    <rPh sb="1" eb="3">
      <t>チケン</t>
    </rPh>
    <rPh sb="3" eb="5">
      <t>キカン</t>
    </rPh>
    <rPh sb="8" eb="9">
      <t>ツキ</t>
    </rPh>
    <rPh sb="9" eb="11">
      <t>イコウネンイコウ</t>
    </rPh>
    <phoneticPr fontId="2"/>
  </si>
  <si>
    <t>株式会社</t>
    <rPh sb="0" eb="2">
      <t>カブシキ</t>
    </rPh>
    <rPh sb="2" eb="4">
      <t>カイシャ</t>
    </rPh>
    <phoneticPr fontId="2"/>
  </si>
  <si>
    <t>様式第３号</t>
    <phoneticPr fontId="2"/>
  </si>
  <si>
    <t>(契約締結時）</t>
    <rPh sb="1" eb="3">
      <t>ケイヤク</t>
    </rPh>
    <rPh sb="3" eb="5">
      <t>テイケツ</t>
    </rPh>
    <rPh sb="5" eb="6">
      <t>ジ</t>
    </rPh>
    <phoneticPr fontId="2"/>
  </si>
  <si>
    <t>受託研究経費算定調書</t>
    <rPh sb="0" eb="2">
      <t>ジュタク</t>
    </rPh>
    <rPh sb="2" eb="4">
      <t>ケンキュウ</t>
    </rPh>
    <rPh sb="4" eb="6">
      <t>ケイヒ</t>
    </rPh>
    <rPh sb="6" eb="8">
      <t>サンテイ</t>
    </rPh>
    <rPh sb="8" eb="10">
      <t>チョウショ</t>
    </rPh>
    <phoneticPr fontId="2"/>
  </si>
  <si>
    <t>委託者名</t>
    <phoneticPr fontId="2"/>
  </si>
  <si>
    <t>受託金額</t>
    <phoneticPr fontId="2"/>
  </si>
  <si>
    <t>内訳</t>
    <rPh sb="0" eb="2">
      <t>ウチワケ</t>
    </rPh>
    <phoneticPr fontId="2"/>
  </si>
  <si>
    <t>(消費税別、単位:     円）</t>
    <rPh sb="1" eb="4">
      <t>ショウヒゼイ</t>
    </rPh>
    <rPh sb="4" eb="5">
      <t>ベツ</t>
    </rPh>
    <rPh sb="6" eb="8">
      <t>タンイ</t>
    </rPh>
    <rPh sb="14" eb="15">
      <t>エン</t>
    </rPh>
    <phoneticPr fontId="2"/>
  </si>
  <si>
    <t>研究題目</t>
    <phoneticPr fontId="2"/>
  </si>
  <si>
    <t>〔（薬剤管理①＋事務処理①＋ＣＲＣ③）×月数※２×症例数〕＋〔ＣＲＣ②×月数※４×症例数〕</t>
    <rPh sb="2" eb="4">
      <t>ヤクザイ</t>
    </rPh>
    <rPh sb="4" eb="6">
      <t>カンリ</t>
    </rPh>
    <rPh sb="8" eb="12">
      <t>ジムショリ</t>
    </rPh>
    <rPh sb="20" eb="21">
      <t>ツキ</t>
    </rPh>
    <rPh sb="21" eb="22">
      <t>ニッスウ</t>
    </rPh>
    <rPh sb="25" eb="27">
      <t>ショウレイ</t>
    </rPh>
    <rPh sb="27" eb="28">
      <t>スウ</t>
    </rPh>
    <rPh sb="36" eb="38">
      <t>ツキスウ</t>
    </rPh>
    <rPh sb="41" eb="44">
      <t>ショウレイスウ</t>
    </rPh>
    <phoneticPr fontId="2"/>
  </si>
  <si>
    <t>（薬剤管理②＋事務処理②＋ＣＲＣ④）×月数※３×症例数</t>
    <rPh sb="1" eb="3">
      <t>ヤクザイ</t>
    </rPh>
    <rPh sb="3" eb="5">
      <t>カンリ</t>
    </rPh>
    <rPh sb="7" eb="11">
      <t>ジムショリ</t>
    </rPh>
    <rPh sb="19" eb="20">
      <t>ツキ</t>
    </rPh>
    <rPh sb="20" eb="21">
      <t>ニッスウ</t>
    </rPh>
    <rPh sb="24" eb="26">
      <t>ショウレイ</t>
    </rPh>
    <rPh sb="26" eb="27">
      <t>スウ</t>
    </rPh>
    <phoneticPr fontId="2"/>
  </si>
  <si>
    <t>※４　薬物動態試験（長時間拘束される場合）等期間</t>
    <rPh sb="3" eb="7">
      <t>ヤクブツドウタイ</t>
    </rPh>
    <rPh sb="7" eb="9">
      <t>シケン</t>
    </rPh>
    <rPh sb="10" eb="13">
      <t>チョウジカン</t>
    </rPh>
    <rPh sb="13" eb="15">
      <t>コウソク</t>
    </rPh>
    <rPh sb="18" eb="20">
      <t>バアイ</t>
    </rPh>
    <rPh sb="21" eb="22">
      <t>トウ</t>
    </rPh>
    <rPh sb="22" eb="24">
      <t>キカン</t>
    </rPh>
    <phoneticPr fontId="2"/>
  </si>
  <si>
    <t>〔（14,000円＋10,000円＋28,000円）× 月数×　症例〕＋</t>
    <rPh sb="8" eb="9">
      <t>エン</t>
    </rPh>
    <rPh sb="16" eb="17">
      <t>エン</t>
    </rPh>
    <rPh sb="24" eb="25">
      <t>エン</t>
    </rPh>
    <phoneticPr fontId="2"/>
  </si>
  <si>
    <t>〔112,000円×　月数× 症例〕</t>
    <rPh sb="8" eb="9">
      <t>エン</t>
    </rPh>
    <rPh sb="11" eb="12">
      <t>ツキ</t>
    </rPh>
    <rPh sb="12" eb="13">
      <t>スウ</t>
    </rPh>
    <rPh sb="15" eb="17">
      <t>ショウレイ</t>
    </rPh>
    <phoneticPr fontId="2"/>
  </si>
  <si>
    <t>〔（14,000円＋10,000円＋21,000円）× 月数×　症例〕＋</t>
    <rPh sb="8" eb="9">
      <t>エン</t>
    </rPh>
    <rPh sb="16" eb="17">
      <t>エン</t>
    </rPh>
    <rPh sb="24" eb="25">
      <t>エン</t>
    </rPh>
    <rPh sb="28" eb="30">
      <t>ツキスウ</t>
    </rPh>
    <rPh sb="32" eb="34">
      <t>ショウレイ</t>
    </rPh>
    <phoneticPr fontId="2"/>
  </si>
  <si>
    <t>〔112，000円×　　月数×　症例〕</t>
    <phoneticPr fontId="2"/>
  </si>
  <si>
    <t>（7,000円＋5,000円+14,000円）×　月数×　症例</t>
    <rPh sb="6" eb="7">
      <t>エン</t>
    </rPh>
    <rPh sb="13" eb="14">
      <t>エン</t>
    </rPh>
    <rPh sb="21" eb="22">
      <t>エン</t>
    </rPh>
    <rPh sb="25" eb="27">
      <t>ツキスウ</t>
    </rPh>
    <rPh sb="29" eb="31">
      <t>ショウレイ</t>
    </rPh>
    <phoneticPr fontId="2"/>
  </si>
  <si>
    <t>〔（薬剤管理①＋事務処理①＋ＣＲＣ①）×月数※１×症例数〕＋〔ＣＲＣ②×月数※４×症例数〕</t>
    <rPh sb="2" eb="4">
      <t>ヤクザイ</t>
    </rPh>
    <rPh sb="4" eb="6">
      <t>カンリ</t>
    </rPh>
    <rPh sb="8" eb="12">
      <t>ジムショリ</t>
    </rPh>
    <rPh sb="20" eb="21">
      <t>ツキ</t>
    </rPh>
    <rPh sb="21" eb="22">
      <t>ニッスウ</t>
    </rPh>
    <rPh sb="25" eb="27">
      <t>ショウレイ</t>
    </rPh>
    <rPh sb="27" eb="28">
      <t>スウ</t>
    </rPh>
    <phoneticPr fontId="2"/>
  </si>
  <si>
    <t>〔（薬剤管理①＋事務処理①＋ＣＲＣ①）×月数※１〕＋〔ＣＲＣ②×月数※４〕</t>
    <rPh sb="2" eb="4">
      <t>ヤクザイ</t>
    </rPh>
    <rPh sb="4" eb="6">
      <t>カンリ</t>
    </rPh>
    <rPh sb="8" eb="12">
      <t>ジムショリ</t>
    </rPh>
    <rPh sb="20" eb="21">
      <t>ツキ</t>
    </rPh>
    <rPh sb="21" eb="22">
      <t>ニッスウ</t>
    </rPh>
    <phoneticPr fontId="2"/>
  </si>
  <si>
    <t>〔（薬剤管理①＋事務処理①＋ＣＲＣ③）×月数※２〕＋〔ＣＲＣ②×月数※４〕</t>
    <rPh sb="2" eb="4">
      <t>ヤクザイ</t>
    </rPh>
    <rPh sb="4" eb="6">
      <t>カンリ</t>
    </rPh>
    <rPh sb="8" eb="12">
      <t>ジムショリ</t>
    </rPh>
    <rPh sb="20" eb="21">
      <t>ツキ</t>
    </rPh>
    <rPh sb="21" eb="22">
      <t>ニッスウ</t>
    </rPh>
    <rPh sb="32" eb="34">
      <t>ツキスウ</t>
    </rPh>
    <phoneticPr fontId="2"/>
  </si>
  <si>
    <t>（薬剤管理②＋事務処理②＋ＣＲＣ④）×月数※３</t>
    <rPh sb="1" eb="3">
      <t>ヤクザイ</t>
    </rPh>
    <rPh sb="3" eb="5">
      <t>カンリ</t>
    </rPh>
    <rPh sb="7" eb="11">
      <t>ジムショリ</t>
    </rPh>
    <rPh sb="19" eb="20">
      <t>ツキ</t>
    </rPh>
    <rPh sb="20" eb="21">
      <t>ニッスウ</t>
    </rPh>
    <phoneticPr fontId="2"/>
  </si>
  <si>
    <t>〔（</t>
    <phoneticPr fontId="2"/>
  </si>
  <si>
    <t>記録等保管料</t>
    <rPh sb="0" eb="2">
      <t>キロク</t>
    </rPh>
    <rPh sb="2" eb="3">
      <t>トウ</t>
    </rPh>
    <rPh sb="3" eb="6">
      <t>ホカンリョウ</t>
    </rPh>
    <phoneticPr fontId="2"/>
  </si>
  <si>
    <t>【治験期間終了時に請求】</t>
    <phoneticPr fontId="2"/>
  </si>
  <si>
    <t>１症例あたり</t>
    <rPh sb="1" eb="3">
      <t>ショウレイ</t>
    </rPh>
    <phoneticPr fontId="2"/>
  </si>
  <si>
    <t>×</t>
    <phoneticPr fontId="2"/>
  </si>
  <si>
    <t>回</t>
    <rPh sb="0" eb="1">
      <t>カイ</t>
    </rPh>
    <phoneticPr fontId="2"/>
  </si>
  <si>
    <t>　③治験期間（37月以降）</t>
    <phoneticPr fontId="2"/>
  </si>
  <si>
    <t>（症例登録時）</t>
    <phoneticPr fontId="2"/>
  </si>
  <si>
    <t>（治験期間終了時）</t>
    <phoneticPr fontId="2"/>
  </si>
  <si>
    <t>←合計額×1.1</t>
    <rPh sb="1" eb="4">
      <t>ゴウケイガク</t>
    </rPh>
    <phoneticPr fontId="2"/>
  </si>
  <si>
    <t>（3）基本料</t>
    <rPh sb="3" eb="5">
      <t>キホン</t>
    </rPh>
    <rPh sb="5" eb="6">
      <t>リョウ</t>
    </rPh>
    <phoneticPr fontId="2"/>
  </si>
  <si>
    <t>①研究開始準備費</t>
    <rPh sb="1" eb="3">
      <t>ケンキュウ</t>
    </rPh>
    <rPh sb="3" eb="5">
      <t>カイシ</t>
    </rPh>
    <rPh sb="5" eb="7">
      <t>ジュンビ</t>
    </rPh>
    <rPh sb="7" eb="8">
      <t>ヒ</t>
    </rPh>
    <phoneticPr fontId="2"/>
  </si>
  <si>
    <t>②審査料</t>
    <rPh sb="1" eb="3">
      <t>シンサ</t>
    </rPh>
    <rPh sb="3" eb="4">
      <t>リョウ</t>
    </rPh>
    <phoneticPr fontId="2"/>
  </si>
  <si>
    <t>③システム利用料＋記録等保管料（１箱）</t>
    <rPh sb="5" eb="7">
      <t>リヨウ</t>
    </rPh>
    <rPh sb="7" eb="8">
      <t>リョウ</t>
    </rPh>
    <rPh sb="9" eb="11">
      <t>キロク</t>
    </rPh>
    <rPh sb="11" eb="12">
      <t>ナド</t>
    </rPh>
    <rPh sb="12" eb="15">
      <t>ホカンリョウ</t>
    </rPh>
    <rPh sb="17" eb="18">
      <t>ハコ</t>
    </rPh>
    <phoneticPr fontId="2"/>
  </si>
  <si>
    <t>=</t>
    <phoneticPr fontId="2"/>
  </si>
  <si>
    <t>③システム利用料</t>
    <rPh sb="5" eb="7">
      <t>リヨウ</t>
    </rPh>
    <rPh sb="7" eb="8">
      <t>リョウ</t>
    </rPh>
    <phoneticPr fontId="2"/>
  </si>
  <si>
    <t xml:space="preserve">  120,000＋45,600</t>
    <phoneticPr fontId="2"/>
  </si>
  <si>
    <t>（SDV実施費）</t>
    <rPh sb="4" eb="6">
      <t>ジッシ</t>
    </rPh>
    <rPh sb="6" eb="7">
      <t>ヒ</t>
    </rPh>
    <phoneticPr fontId="2"/>
  </si>
  <si>
    <t>(年度更新時）</t>
    <rPh sb="1" eb="3">
      <t>ネンド</t>
    </rPh>
    <rPh sb="3" eb="5">
      <t>コウシン</t>
    </rPh>
    <rPh sb="5" eb="6">
      <t>ジ</t>
    </rPh>
    <phoneticPr fontId="2"/>
  </si>
  <si>
    <t>（3）基本料</t>
    <phoneticPr fontId="2"/>
  </si>
  <si>
    <t>①治験期間（12月以内）</t>
    <rPh sb="1" eb="3">
      <t>チケン</t>
    </rPh>
    <rPh sb="3" eb="5">
      <t>キカン</t>
    </rPh>
    <rPh sb="8" eb="9">
      <t>ゲツ</t>
    </rPh>
    <rPh sb="9" eb="11">
      <t>イナイ</t>
    </rPh>
    <phoneticPr fontId="2"/>
  </si>
  <si>
    <t>②治験期間（13～36月以内）</t>
    <rPh sb="1" eb="3">
      <t>チケン</t>
    </rPh>
    <rPh sb="3" eb="5">
      <t>キカン</t>
    </rPh>
    <rPh sb="11" eb="12">
      <t>ツキ</t>
    </rPh>
    <rPh sb="12" eb="14">
      <t>イナイネンイコウ</t>
    </rPh>
    <phoneticPr fontId="2"/>
  </si>
  <si>
    <t>③治験期間（37月以降）</t>
    <rPh sb="1" eb="3">
      <t>チケン</t>
    </rPh>
    <rPh sb="3" eb="5">
      <t>キカン</t>
    </rPh>
    <rPh sb="8" eb="9">
      <t>ツキ</t>
    </rPh>
    <rPh sb="9" eb="11">
      <t>イコウネンイコウ</t>
    </rPh>
    <phoneticPr fontId="2"/>
  </si>
  <si>
    <t>①治験期間（１２月以内）</t>
    <rPh sb="1" eb="3">
      <t>チケン</t>
    </rPh>
    <rPh sb="3" eb="5">
      <t>キカン</t>
    </rPh>
    <rPh sb="8" eb="9">
      <t>ツキ</t>
    </rPh>
    <rPh sb="9" eb="11">
      <t>イナイ</t>
    </rPh>
    <phoneticPr fontId="2"/>
  </si>
  <si>
    <t>②治験期間（１３～３６月以内）</t>
    <rPh sb="1" eb="3">
      <t>チケン</t>
    </rPh>
    <rPh sb="3" eb="5">
      <t>キカン</t>
    </rPh>
    <rPh sb="11" eb="12">
      <t>ツキ</t>
    </rPh>
    <rPh sb="12" eb="14">
      <t>イナイネンイコウ</t>
    </rPh>
    <phoneticPr fontId="2"/>
  </si>
  <si>
    <t>③治験期間（３７月以降）</t>
    <rPh sb="1" eb="3">
      <t>チケン</t>
    </rPh>
    <rPh sb="3" eb="5">
      <t>キカン</t>
    </rPh>
    <rPh sb="8" eb="9">
      <t>ツキ</t>
    </rPh>
    <rPh sb="9" eb="11">
      <t>イコウネンイコウ</t>
    </rPh>
    <phoneticPr fontId="2"/>
  </si>
  <si>
    <t>①治験期間（１２月以内）</t>
    <phoneticPr fontId="2"/>
  </si>
  <si>
    <t>②治験期間（１３～３６月以内）</t>
    <phoneticPr fontId="2"/>
  </si>
  <si>
    <t>③治験期間（３７月以降）</t>
    <phoneticPr fontId="2"/>
  </si>
  <si>
    <r>
      <t xml:space="preserve">　①治験期間（12月以内）
　　 </t>
    </r>
    <r>
      <rPr>
        <sz val="11"/>
        <color rgb="FFFF0000"/>
        <rFont val="ＭＳ Ｐゴシック"/>
        <family val="3"/>
        <charset val="128"/>
        <scheme val="minor"/>
      </rPr>
      <t>薬物動態期間</t>
    </r>
    <rPh sb="17" eb="21">
      <t>ヤクブツドウタイ</t>
    </rPh>
    <rPh sb="21" eb="23">
      <t>キカン</t>
    </rPh>
    <phoneticPr fontId="2"/>
  </si>
  <si>
    <t>　②治験期間（13～36月以内）</t>
    <rPh sb="12" eb="13">
      <t>ツキ</t>
    </rPh>
    <rPh sb="13" eb="15">
      <t>イナイ</t>
    </rPh>
    <phoneticPr fontId="2"/>
  </si>
  <si>
    <r>
      <t>　②治験期間（13～36月以内）
　　</t>
    </r>
    <r>
      <rPr>
        <sz val="11"/>
        <color rgb="FFFF0000"/>
        <rFont val="ＭＳ Ｐゴシック"/>
        <family val="3"/>
        <charset val="128"/>
        <scheme val="minor"/>
      </rPr>
      <t xml:space="preserve"> 薬物動態期間</t>
    </r>
    <phoneticPr fontId="2"/>
  </si>
  <si>
    <t>×1時間　）＝</t>
    <rPh sb="2" eb="4">
      <t>ジカン</t>
    </rPh>
    <phoneticPr fontId="2"/>
  </si>
  <si>
    <t>治験準備・検査等</t>
    <phoneticPr fontId="2"/>
  </si>
  <si>
    <t>【１症例あたり】　</t>
    <phoneticPr fontId="2"/>
  </si>
  <si>
    <t>　　（うち、放射線部）</t>
    <phoneticPr fontId="2"/>
  </si>
  <si>
    <t>　  （うち、病理部）</t>
    <phoneticPr fontId="2"/>
  </si>
  <si>
    <t>　　（うち、病理部）</t>
    <phoneticPr fontId="2"/>
  </si>
  <si>
    <t>（前観察登録時）</t>
    <rPh sb="1" eb="2">
      <t>マエ</t>
    </rPh>
    <rPh sb="2" eb="4">
      <t>カンサツ</t>
    </rPh>
    <rPh sb="4" eb="6">
      <t>トウロク</t>
    </rPh>
    <rPh sb="6" eb="7">
      <t>ジ</t>
    </rPh>
    <phoneticPr fontId="2"/>
  </si>
  <si>
    <t>（４）検査・画像診断料</t>
    <rPh sb="3" eb="5">
      <t>ケンサ</t>
    </rPh>
    <rPh sb="6" eb="8">
      <t>ガゾウ</t>
    </rPh>
    <rPh sb="8" eb="10">
      <t>シンダン</t>
    </rPh>
    <rPh sb="10" eb="11">
      <t>リョウ</t>
    </rPh>
    <phoneticPr fontId="2"/>
  </si>
  <si>
    <t>10円</t>
    <rPh sb="2" eb="3">
      <t>エン</t>
    </rPh>
    <phoneticPr fontId="2"/>
  </si>
  <si>
    <t>×100/130</t>
    <phoneticPr fontId="2"/>
  </si>
  <si>
    <t>=</t>
    <phoneticPr fontId="2"/>
  </si>
  <si>
    <t>（5）臨床試験研究経費</t>
    <rPh sb="3" eb="7">
      <t>リンショウシケン</t>
    </rPh>
    <rPh sb="7" eb="9">
      <t>ケンキュウ</t>
    </rPh>
    <rPh sb="9" eb="11">
      <t>ケイヒ</t>
    </rPh>
    <phoneticPr fontId="2"/>
  </si>
  <si>
    <t>（6）被験者負担軽減経費</t>
    <rPh sb="3" eb="6">
      <t>ヒケンシャ</t>
    </rPh>
    <rPh sb="6" eb="8">
      <t>フタン</t>
    </rPh>
    <rPh sb="8" eb="10">
      <t>ケイゲン</t>
    </rPh>
    <rPh sb="10" eb="12">
      <t>ケイヒ</t>
    </rPh>
    <phoneticPr fontId="2"/>
  </si>
  <si>
    <t>(7)管理的経費</t>
    <rPh sb="3" eb="6">
      <t>カンリテキ</t>
    </rPh>
    <rPh sb="6" eb="8">
      <t>ケイヒ</t>
    </rPh>
    <phoneticPr fontId="2"/>
  </si>
  <si>
    <t>（7）管理的経費</t>
    <rPh sb="3" eb="6">
      <t>カンリテキ</t>
    </rPh>
    <rPh sb="6" eb="8">
      <t>ケイヒ</t>
    </rPh>
    <phoneticPr fontId="2"/>
  </si>
  <si>
    <t>点　　×</t>
    <rPh sb="0" eb="1">
      <t>テン</t>
    </rPh>
    <phoneticPr fontId="2"/>
  </si>
  <si>
    <t>　　（うち、放射線部）</t>
    <rPh sb="6" eb="9">
      <t>ホウシャセン</t>
    </rPh>
    <rPh sb="9" eb="10">
      <t>ブ</t>
    </rPh>
    <phoneticPr fontId="2"/>
  </si>
  <si>
    <t>　　（うち、検査部）</t>
    <rPh sb="6" eb="8">
      <t>ケンサ</t>
    </rPh>
    <phoneticPr fontId="2"/>
  </si>
  <si>
    <t>　　（うち、検査部）</t>
    <rPh sb="6" eb="8">
      <t>ケンサ</t>
    </rPh>
    <rPh sb="8" eb="9">
      <t>ブ</t>
    </rPh>
    <phoneticPr fontId="2"/>
  </si>
  <si>
    <t>〔（薬剤管理①＋事務処理①＋ＣＲＣ①）×月数※１×症例数〕＋〔ＣＲＣ②×月数※４〕</t>
    <rPh sb="2" eb="4">
      <t>ヤクザイ</t>
    </rPh>
    <rPh sb="4" eb="6">
      <t>カンリ</t>
    </rPh>
    <rPh sb="8" eb="12">
      <t>ジムショリ</t>
    </rPh>
    <rPh sb="20" eb="21">
      <t>ツキ</t>
    </rPh>
    <rPh sb="21" eb="22">
      <t>ニッスウ</t>
    </rPh>
    <rPh sb="25" eb="27">
      <t>ショウレイ</t>
    </rPh>
    <rPh sb="27" eb="28">
      <t>スウ</t>
    </rPh>
    <phoneticPr fontId="2"/>
  </si>
  <si>
    <t>〔（薬剤管理①＋事務処理①＋ＣＲＣ③）×月数※２×症例数〕＋〔ＣＲＣ②×月数※４〕</t>
    <rPh sb="2" eb="4">
      <t>ヤクザイ</t>
    </rPh>
    <rPh sb="4" eb="6">
      <t>カンリ</t>
    </rPh>
    <rPh sb="8" eb="12">
      <t>ジムショリ</t>
    </rPh>
    <rPh sb="20" eb="21">
      <t>ツキ</t>
    </rPh>
    <rPh sb="21" eb="22">
      <t>ニッスウ</t>
    </rPh>
    <rPh sb="25" eb="27">
      <t>ショウレイ</t>
    </rPh>
    <rPh sb="27" eb="28">
      <t>スウ</t>
    </rPh>
    <rPh sb="36" eb="38">
      <t>ツキスウ</t>
    </rPh>
    <phoneticPr fontId="2"/>
  </si>
  <si>
    <t>〔（14,000円＋10,000円＋28,000円）× 月数〕＋</t>
    <rPh sb="8" eb="9">
      <t>エン</t>
    </rPh>
    <rPh sb="16" eb="17">
      <t>エン</t>
    </rPh>
    <rPh sb="24" eb="25">
      <t>エン</t>
    </rPh>
    <phoneticPr fontId="2"/>
  </si>
  <si>
    <t>〔112,000円×　月数〕</t>
    <rPh sb="8" eb="9">
      <t>エン</t>
    </rPh>
    <rPh sb="11" eb="12">
      <t>ツキ</t>
    </rPh>
    <rPh sb="12" eb="13">
      <t>スウ</t>
    </rPh>
    <phoneticPr fontId="2"/>
  </si>
  <si>
    <t>〔（14,000円＋10,000円＋21,000円）× 月数〕＋</t>
    <rPh sb="8" eb="9">
      <t>エン</t>
    </rPh>
    <rPh sb="16" eb="17">
      <t>エン</t>
    </rPh>
    <rPh sb="24" eb="25">
      <t>エン</t>
    </rPh>
    <rPh sb="28" eb="30">
      <t>ツキスウ</t>
    </rPh>
    <phoneticPr fontId="2"/>
  </si>
  <si>
    <t>〔112，000円×　　月数〕</t>
    <phoneticPr fontId="2"/>
  </si>
  <si>
    <t>（7,000円＋5,000円+14,000円）×　月数</t>
    <rPh sb="6" eb="7">
      <t>エン</t>
    </rPh>
    <rPh sb="13" eb="14">
      <t>エン</t>
    </rPh>
    <rPh sb="21" eb="22">
      <t>エン</t>
    </rPh>
    <rPh sb="25" eb="27">
      <t>ツキスウ</t>
    </rPh>
    <phoneticPr fontId="2"/>
  </si>
  <si>
    <t>（５）責任医師(契約締結時)</t>
    <rPh sb="3" eb="5">
      <t>セキニン</t>
    </rPh>
    <rPh sb="5" eb="7">
      <t>イシ</t>
    </rPh>
    <rPh sb="8" eb="10">
      <t>ケイヤク</t>
    </rPh>
    <rPh sb="10" eb="12">
      <t>テイケツ</t>
    </rPh>
    <rPh sb="12" eb="13">
      <t>ジ</t>
    </rPh>
    <phoneticPr fontId="2"/>
  </si>
  <si>
    <t>（５）責任医師(前観察登録時)</t>
    <rPh sb="3" eb="5">
      <t>セキニン</t>
    </rPh>
    <rPh sb="5" eb="7">
      <t>イシ</t>
    </rPh>
    <rPh sb="8" eb="9">
      <t>マエ</t>
    </rPh>
    <rPh sb="9" eb="11">
      <t>カンサツ</t>
    </rPh>
    <rPh sb="11" eb="13">
      <t>トウロク</t>
    </rPh>
    <rPh sb="13" eb="14">
      <t>ジ</t>
    </rPh>
    <phoneticPr fontId="2"/>
  </si>
  <si>
    <t>（５）責任医師(症例登録時)</t>
    <rPh sb="3" eb="5">
      <t>セキニン</t>
    </rPh>
    <rPh sb="5" eb="7">
      <t>イシ</t>
    </rPh>
    <rPh sb="8" eb="10">
      <t>ショウレイ</t>
    </rPh>
    <rPh sb="10" eb="12">
      <t>トウロク</t>
    </rPh>
    <rPh sb="12" eb="13">
      <t>ジ</t>
    </rPh>
    <phoneticPr fontId="2"/>
  </si>
  <si>
    <t>（５）治験準備･検査等(契約締結時)</t>
    <rPh sb="3" eb="5">
      <t>チケン</t>
    </rPh>
    <rPh sb="5" eb="7">
      <t>ジュンビ</t>
    </rPh>
    <rPh sb="8" eb="10">
      <t>ケンサ</t>
    </rPh>
    <rPh sb="10" eb="11">
      <t>ナド</t>
    </rPh>
    <rPh sb="12" eb="14">
      <t>ケイヤク</t>
    </rPh>
    <rPh sb="14" eb="16">
      <t>テイケツ</t>
    </rPh>
    <rPh sb="16" eb="17">
      <t>ジ</t>
    </rPh>
    <phoneticPr fontId="2"/>
  </si>
  <si>
    <t>（５）治験準備･検査等(放射線部)</t>
    <rPh sb="12" eb="15">
      <t>ホウシャセン</t>
    </rPh>
    <rPh sb="15" eb="16">
      <t>ブ</t>
    </rPh>
    <phoneticPr fontId="2"/>
  </si>
  <si>
    <t>（５）治験準備･検査等(病理検体)</t>
    <rPh sb="12" eb="14">
      <t>ビョウリ</t>
    </rPh>
    <rPh sb="14" eb="16">
      <t>ケンタイ</t>
    </rPh>
    <phoneticPr fontId="2"/>
  </si>
  <si>
    <t>（６）被験者負担軽減経費（症例登録時）</t>
    <rPh sb="13" eb="15">
      <t>ショウレイ</t>
    </rPh>
    <rPh sb="15" eb="17">
      <t>トウロク</t>
    </rPh>
    <rPh sb="17" eb="18">
      <t>ジ</t>
    </rPh>
    <phoneticPr fontId="2"/>
  </si>
  <si>
    <t>（６）被験者負担軽減経費（前観察時）</t>
    <rPh sb="13" eb="14">
      <t>マエ</t>
    </rPh>
    <rPh sb="14" eb="16">
      <t>カンサツ</t>
    </rPh>
    <rPh sb="16" eb="17">
      <t>ジ</t>
    </rPh>
    <phoneticPr fontId="2"/>
  </si>
  <si>
    <t>（７）賃金
　①治験期間（12月以内）前観察時</t>
    <rPh sb="19" eb="20">
      <t>マエ</t>
    </rPh>
    <rPh sb="20" eb="22">
      <t>カンサツ</t>
    </rPh>
    <rPh sb="22" eb="23">
      <t>ジ</t>
    </rPh>
    <phoneticPr fontId="2"/>
  </si>
  <si>
    <t>（７）賃金
　①治験期間（12月以内）</t>
    <rPh sb="3" eb="5">
      <t>チンギン</t>
    </rPh>
    <phoneticPr fontId="2"/>
  </si>
  <si>
    <t>【SDV実施1時間あたり】</t>
    <rPh sb="4" eb="6">
      <t>ジッシ</t>
    </rPh>
    <rPh sb="7" eb="9">
      <t>ジカン</t>
    </rPh>
    <phoneticPr fontId="2"/>
  </si>
  <si>
    <t>【１来院あたり】</t>
    <phoneticPr fontId="2"/>
  </si>
  <si>
    <t>【入院加算分1回あたり】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</si>
</sst>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76" formatCode="&quot;¥&quot;#,##0_);[Red]\(&quot;¥&quot;#,##0\)"/>
    <numFmt numFmtId="177" formatCode="#,##0;[Red]#,##0"/>
    <numFmt numFmtId="178" formatCode="\(#,##0"/>
    <numFmt numFmtId="179" formatCode="\×0&quot;回&quot;\ &quot;＝&quot;\ \)"/>
    <numFmt numFmtId="180" formatCode="#,##0&quot;円&quot;"/>
    <numFmt numFmtId="181" formatCode="\)\×0&quot;月&quot;&quot;数&quot;"/>
    <numFmt numFmtId="182" formatCode="\×0&quot;月&quot;&quot;数&quot;&quot;〕&quot;"/>
    <numFmt numFmtId="183" formatCode="&quot;}&quot;\×0.00"/>
    <numFmt numFmtId="184" formatCode="&quot;＋&quot;#,###&quot;円&quot;"/>
    <numFmt numFmtId="185" formatCode="\×0.00"/>
    <numFmt numFmtId="186" formatCode="0&quot;症&quot;&quot;例&quot;"/>
    <numFmt numFmtId="187" formatCode="&quot;（300円×&quot;0&quot;枚）&quot;"/>
    <numFmt numFmtId="188" formatCode="#,###&quot;円&quot;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indexed="22"/>
      <name val="ＭＳ Ｐ明朝"/>
      <family val="1"/>
      <charset val="128"/>
    </font>
    <font>
      <b/>
      <sz val="11"/>
      <color theme="0"/>
      <name val="ＭＳ Ｐゴシック"/>
      <family val="2"/>
      <charset val="128"/>
      <scheme val="minor"/>
    </font>
    <font>
      <strike/>
      <sz val="11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11"/>
      <color rgb="FF0070C0"/>
      <name val="ＭＳ Ｐ明朝"/>
      <family val="1"/>
      <charset val="128"/>
    </font>
    <font>
      <strike/>
      <sz val="11"/>
      <color indexed="22"/>
      <name val="ＭＳ Ｐ明朝"/>
      <family val="1"/>
      <charset val="128"/>
    </font>
    <font>
      <b/>
      <sz val="20"/>
      <name val="ＭＳ Ｐ明朝"/>
      <family val="1"/>
      <charset val="128"/>
    </font>
    <font>
      <sz val="25"/>
      <name val="ＭＳ Ｐ明朝"/>
      <family val="1"/>
      <charset val="128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明朝"/>
      <family val="1"/>
      <charset val="128"/>
    </font>
    <font>
      <strike/>
      <sz val="11"/>
      <color rgb="FFFF0000"/>
      <name val="ＭＳ Ｐ明朝"/>
      <family val="1"/>
      <charset val="128"/>
    </font>
    <font>
      <strike/>
      <sz val="10"/>
      <color rgb="FFFF0000"/>
      <name val="ＭＳ Ｐ明朝"/>
      <family val="1"/>
      <charset val="128"/>
    </font>
    <font>
      <strike/>
      <sz val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A5A5A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38" fontId="1" fillId="0" borderId="0" applyFont="0" applyFill="0" applyBorder="0" applyAlignment="0" applyProtection="0"/>
    <xf numFmtId="0" fontId="8" fillId="3" borderId="12" applyNumberFormat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 applyBorder="0"/>
  </cellStyleXfs>
  <cellXfs count="248">
    <xf numFmtId="0" fontId="0" fillId="0" borderId="0" xfId="0"/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" xfId="0" applyFont="1" applyBorder="1"/>
    <xf numFmtId="0" fontId="3" fillId="0" borderId="0" xfId="0" applyFont="1" applyBorder="1" applyAlignment="1">
      <alignment horizontal="right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38" fontId="3" fillId="0" borderId="6" xfId="1" applyFont="1" applyFill="1" applyBorder="1" applyAlignment="1">
      <alignment horizontal="left" vertical="center"/>
    </xf>
    <xf numFmtId="38" fontId="3" fillId="0" borderId="6" xfId="1" applyFont="1" applyBorder="1" applyAlignment="1">
      <alignment horizontal="left" vertical="center"/>
    </xf>
    <xf numFmtId="0" fontId="3" fillId="0" borderId="8" xfId="0" applyFont="1" applyFill="1" applyBorder="1" applyAlignment="1">
      <alignment vertical="center"/>
    </xf>
    <xf numFmtId="38" fontId="3" fillId="0" borderId="1" xfId="1" applyFont="1" applyFill="1" applyBorder="1" applyAlignment="1">
      <alignment vertical="center"/>
    </xf>
    <xf numFmtId="38" fontId="3" fillId="0" borderId="7" xfId="1" applyFont="1" applyFill="1" applyBorder="1" applyAlignment="1">
      <alignment horizontal="left" vertical="center"/>
    </xf>
    <xf numFmtId="0" fontId="4" fillId="0" borderId="0" xfId="0" applyFont="1" applyBorder="1" applyAlignment="1"/>
    <xf numFmtId="0" fontId="7" fillId="0" borderId="0" xfId="0" applyFont="1" applyFill="1" applyBorder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6" xfId="0" applyFont="1" applyFill="1" applyBorder="1"/>
    <xf numFmtId="0" fontId="3" fillId="0" borderId="0" xfId="0" applyFont="1" applyFill="1" applyBorder="1"/>
    <xf numFmtId="0" fontId="3" fillId="0" borderId="6" xfId="0" applyFont="1" applyFill="1" applyBorder="1"/>
    <xf numFmtId="3" fontId="3" fillId="0" borderId="0" xfId="0" applyNumberFormat="1" applyFont="1" applyFill="1" applyBorder="1" applyAlignment="1">
      <alignment horizontal="left" vertical="center"/>
    </xf>
    <xf numFmtId="3" fontId="3" fillId="0" borderId="6" xfId="0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top"/>
    </xf>
    <xf numFmtId="176" fontId="3" fillId="0" borderId="0" xfId="0" applyNumberFormat="1" applyFont="1"/>
    <xf numFmtId="177" fontId="3" fillId="0" borderId="0" xfId="0" applyNumberFormat="1" applyFont="1"/>
    <xf numFmtId="0" fontId="10" fillId="4" borderId="13" xfId="2" applyFont="1" applyFill="1" applyBorder="1" applyAlignment="1">
      <alignment horizontal="left" vertical="center"/>
    </xf>
    <xf numFmtId="0" fontId="0" fillId="0" borderId="0" xfId="0" applyFont="1"/>
    <xf numFmtId="0" fontId="10" fillId="4" borderId="13" xfId="2" applyFont="1" applyFill="1" applyBorder="1" applyAlignment="1">
      <alignment vertical="center"/>
    </xf>
    <xf numFmtId="0" fontId="9" fillId="0" borderId="0" xfId="0" applyFont="1" applyFill="1" applyBorder="1" applyAlignment="1"/>
    <xf numFmtId="0" fontId="3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78" fontId="3" fillId="0" borderId="5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49" fontId="3" fillId="0" borderId="0" xfId="0" applyNumberFormat="1" applyFont="1" applyFill="1" applyBorder="1" applyAlignment="1">
      <alignment horizontal="center"/>
    </xf>
    <xf numFmtId="0" fontId="3" fillId="0" borderId="13" xfId="0" applyFont="1" applyBorder="1"/>
    <xf numFmtId="0" fontId="11" fillId="0" borderId="0" xfId="0" applyFont="1"/>
    <xf numFmtId="0" fontId="3" fillId="0" borderId="9" xfId="0" applyFont="1" applyBorder="1"/>
    <xf numFmtId="0" fontId="3" fillId="0" borderId="14" xfId="0" applyFont="1" applyBorder="1"/>
    <xf numFmtId="0" fontId="3" fillId="0" borderId="11" xfId="0" applyFont="1" applyBorder="1"/>
    <xf numFmtId="183" fontId="3" fillId="0" borderId="0" xfId="0" applyNumberFormat="1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" xfId="0" applyFont="1" applyFill="1" applyBorder="1" applyAlignment="1"/>
    <xf numFmtId="0" fontId="9" fillId="0" borderId="0" xfId="0" applyFont="1" applyFill="1" applyBorder="1" applyAlignment="1">
      <alignment horizontal="left" vertical="center"/>
    </xf>
    <xf numFmtId="187" fontId="9" fillId="0" borderId="0" xfId="0" applyNumberFormat="1" applyFont="1" applyBorder="1" applyAlignment="1">
      <alignment horizontal="right" vertical="center"/>
    </xf>
    <xf numFmtId="3" fontId="9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6" xfId="0" applyFont="1" applyBorder="1" applyAlignment="1">
      <alignment vertical="center"/>
    </xf>
    <xf numFmtId="3" fontId="9" fillId="0" borderId="6" xfId="0" applyNumberFormat="1" applyFont="1" applyFill="1" applyBorder="1" applyAlignment="1">
      <alignment horizontal="left" vertical="center"/>
    </xf>
    <xf numFmtId="38" fontId="9" fillId="0" borderId="6" xfId="1" applyFont="1" applyFill="1" applyBorder="1" applyAlignment="1">
      <alignment horizontal="left" vertical="center"/>
    </xf>
    <xf numFmtId="38" fontId="9" fillId="0" borderId="0" xfId="1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38" fontId="9" fillId="0" borderId="6" xfId="1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185" fontId="9" fillId="0" borderId="0" xfId="0" applyNumberFormat="1" applyFont="1" applyFill="1" applyBorder="1" applyAlignment="1">
      <alignment horizontal="left"/>
    </xf>
    <xf numFmtId="38" fontId="3" fillId="0" borderId="1" xfId="0" applyNumberFormat="1" applyFont="1" applyBorder="1" applyAlignment="1">
      <alignment vertical="center"/>
    </xf>
    <xf numFmtId="38" fontId="3" fillId="0" borderId="10" xfId="0" applyNumberFormat="1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/>
    </xf>
    <xf numFmtId="0" fontId="12" fillId="0" borderId="0" xfId="0" applyFont="1" applyFill="1" applyBorder="1"/>
    <xf numFmtId="0" fontId="9" fillId="0" borderId="0" xfId="0" applyFont="1" applyFill="1" applyBorder="1"/>
    <xf numFmtId="0" fontId="9" fillId="0" borderId="6" xfId="0" applyFont="1" applyFill="1" applyBorder="1"/>
    <xf numFmtId="0" fontId="3" fillId="0" borderId="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38" fontId="3" fillId="0" borderId="7" xfId="1" applyFont="1" applyBorder="1" applyAlignment="1">
      <alignment horizontal="left" vertical="center"/>
    </xf>
    <xf numFmtId="0" fontId="3" fillId="0" borderId="8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Fill="1"/>
    <xf numFmtId="0" fontId="5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" xfId="0" applyFont="1" applyFill="1" applyBorder="1" applyAlignment="1"/>
    <xf numFmtId="38" fontId="3" fillId="0" borderId="1" xfId="0" applyNumberFormat="1" applyFont="1" applyBorder="1" applyAlignment="1">
      <alignment horizontal="right" vertical="center"/>
    </xf>
    <xf numFmtId="38" fontId="3" fillId="0" borderId="10" xfId="0" applyNumberFormat="1" applyFont="1" applyFill="1" applyBorder="1" applyAlignment="1">
      <alignment horizontal="right" vertical="center"/>
    </xf>
    <xf numFmtId="0" fontId="14" fillId="0" borderId="0" xfId="0" applyFont="1" applyFill="1" applyBorder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3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/>
    </xf>
    <xf numFmtId="0" fontId="9" fillId="0" borderId="0" xfId="0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14" fillId="0" borderId="0" xfId="0" applyFont="1"/>
    <xf numFmtId="0" fontId="3" fillId="0" borderId="0" xfId="0" applyFont="1" applyAlignment="1">
      <alignment vertical="top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vertical="center"/>
    </xf>
    <xf numFmtId="0" fontId="3" fillId="0" borderId="3" xfId="0" applyFont="1" applyFill="1" applyBorder="1" applyAlignment="1"/>
    <xf numFmtId="0" fontId="3" fillId="0" borderId="3" xfId="0" applyFont="1" applyFill="1" applyBorder="1" applyAlignment="1">
      <alignment horizontal="left" vertical="center"/>
    </xf>
    <xf numFmtId="38" fontId="3" fillId="0" borderId="4" xfId="1" applyFont="1" applyFill="1" applyBorder="1" applyAlignment="1">
      <alignment horizontal="left" vertical="center"/>
    </xf>
    <xf numFmtId="0" fontId="10" fillId="4" borderId="13" xfId="2" applyFont="1" applyFill="1" applyBorder="1" applyAlignment="1">
      <alignment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left" vertical="center" wrapText="1"/>
    </xf>
    <xf numFmtId="0" fontId="10" fillId="4" borderId="14" xfId="2" applyFont="1" applyFill="1" applyBorder="1" applyAlignment="1">
      <alignment horizontal="left" vertical="center" wrapText="1"/>
    </xf>
    <xf numFmtId="0" fontId="10" fillId="4" borderId="15" xfId="2" applyFont="1" applyFill="1" applyBorder="1" applyAlignment="1">
      <alignment horizontal="left" vertical="center"/>
    </xf>
    <xf numFmtId="181" fontId="3" fillId="0" borderId="0" xfId="0" applyNumberFormat="1" applyFont="1" applyFill="1" applyBorder="1" applyAlignment="1">
      <alignment horizontal="left"/>
    </xf>
    <xf numFmtId="177" fontId="4" fillId="0" borderId="0" xfId="0" applyNumberFormat="1" applyFont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3" fontId="16" fillId="0" borderId="6" xfId="0" applyNumberFormat="1" applyFont="1" applyFill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top"/>
    </xf>
    <xf numFmtId="0" fontId="17" fillId="0" borderId="0" xfId="0" applyFont="1" applyBorder="1"/>
    <xf numFmtId="3" fontId="17" fillId="0" borderId="0" xfId="0" applyNumberFormat="1" applyFont="1" applyFill="1" applyBorder="1" applyAlignment="1">
      <alignment horizontal="center" vertical="center"/>
    </xf>
    <xf numFmtId="3" fontId="17" fillId="0" borderId="6" xfId="0" applyNumberFormat="1" applyFont="1" applyFill="1" applyBorder="1" applyAlignment="1">
      <alignment horizontal="left" vertical="center"/>
    </xf>
    <xf numFmtId="0" fontId="19" fillId="0" borderId="0" xfId="0" applyFont="1" applyFill="1" applyBorder="1" applyAlignment="1"/>
    <xf numFmtId="3" fontId="3" fillId="0" borderId="4" xfId="0" applyNumberFormat="1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3" fontId="3" fillId="0" borderId="7" xfId="0" applyNumberFormat="1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3" fontId="9" fillId="0" borderId="4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center"/>
    </xf>
    <xf numFmtId="180" fontId="3" fillId="0" borderId="0" xfId="0" applyNumberFormat="1" applyFont="1" applyFill="1" applyBorder="1" applyAlignment="1">
      <alignment horizontal="right"/>
    </xf>
    <xf numFmtId="184" fontId="3" fillId="0" borderId="0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3" fontId="16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10" fillId="4" borderId="16" xfId="2" applyFont="1" applyFill="1" applyBorder="1" applyAlignment="1">
      <alignment horizontal="left" vertical="center" wrapText="1"/>
    </xf>
    <xf numFmtId="182" fontId="9" fillId="0" borderId="0" xfId="0" applyNumberFormat="1" applyFont="1" applyFill="1" applyBorder="1" applyAlignment="1">
      <alignment horizontal="center"/>
    </xf>
    <xf numFmtId="38" fontId="3" fillId="0" borderId="0" xfId="1" applyFont="1"/>
    <xf numFmtId="0" fontId="16" fillId="0" borderId="0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38" fontId="3" fillId="0" borderId="11" xfId="1" applyFont="1" applyFill="1" applyBorder="1" applyAlignment="1">
      <alignment horizontal="left" vertical="center"/>
    </xf>
    <xf numFmtId="38" fontId="9" fillId="0" borderId="11" xfId="1" applyFont="1" applyFill="1" applyBorder="1" applyAlignment="1">
      <alignment horizontal="left" vertical="center"/>
    </xf>
    <xf numFmtId="3" fontId="3" fillId="0" borderId="1" xfId="0" applyNumberFormat="1" applyFont="1" applyBorder="1" applyAlignment="1">
      <alignment horizontal="right" vertical="center"/>
    </xf>
    <xf numFmtId="0" fontId="3" fillId="0" borderId="6" xfId="0" applyFont="1" applyFill="1" applyBorder="1" applyAlignment="1">
      <alignment horizontal="left"/>
    </xf>
    <xf numFmtId="38" fontId="9" fillId="0" borderId="7" xfId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179" fontId="3" fillId="0" borderId="0" xfId="0" applyNumberFormat="1" applyFont="1" applyBorder="1" applyAlignment="1">
      <alignment horizontal="left"/>
    </xf>
    <xf numFmtId="38" fontId="3" fillId="0" borderId="6" xfId="1" applyFont="1" applyBorder="1" applyAlignment="1">
      <alignment horizontal="left"/>
    </xf>
    <xf numFmtId="0" fontId="9" fillId="0" borderId="6" xfId="0" applyFont="1" applyBorder="1" applyAlignment="1">
      <alignment horizontal="left"/>
    </xf>
    <xf numFmtId="179" fontId="3" fillId="0" borderId="0" xfId="0" applyNumberFormat="1" applyFont="1" applyFill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top"/>
    </xf>
    <xf numFmtId="38" fontId="3" fillId="0" borderId="6" xfId="0" applyNumberFormat="1" applyFont="1" applyBorder="1" applyAlignment="1">
      <alignment horizontal="left"/>
    </xf>
    <xf numFmtId="38" fontId="9" fillId="0" borderId="6" xfId="0" applyNumberFormat="1" applyFont="1" applyBorder="1" applyAlignment="1">
      <alignment horizontal="left"/>
    </xf>
    <xf numFmtId="38" fontId="9" fillId="0" borderId="6" xfId="1" applyFont="1" applyBorder="1"/>
    <xf numFmtId="0" fontId="9" fillId="0" borderId="6" xfId="0" applyFont="1" applyBorder="1"/>
    <xf numFmtId="0" fontId="3" fillId="0" borderId="0" xfId="0" applyFont="1" applyBorder="1" applyAlignment="1">
      <alignment horizontal="right" vertical="center"/>
    </xf>
    <xf numFmtId="0" fontId="14" fillId="0" borderId="0" xfId="0" applyFont="1" applyBorder="1"/>
    <xf numFmtId="177" fontId="3" fillId="0" borderId="6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38" fontId="10" fillId="0" borderId="9" xfId="1" applyFont="1" applyBorder="1" applyAlignment="1">
      <alignment horizontal="left" vertical="center" wrapText="1"/>
    </xf>
    <xf numFmtId="38" fontId="10" fillId="0" borderId="10" xfId="1" applyFont="1" applyBorder="1" applyAlignment="1">
      <alignment horizontal="left" vertical="center" wrapText="1"/>
    </xf>
    <xf numFmtId="38" fontId="10" fillId="0" borderId="11" xfId="1" applyFont="1" applyBorder="1" applyAlignment="1">
      <alignment horizontal="left" vertical="center" wrapText="1"/>
    </xf>
    <xf numFmtId="0" fontId="10" fillId="4" borderId="14" xfId="2" applyFont="1" applyFill="1" applyBorder="1" applyAlignment="1">
      <alignment horizontal="left" vertical="center" wrapText="1"/>
    </xf>
    <xf numFmtId="0" fontId="10" fillId="4" borderId="15" xfId="2" applyFont="1" applyFill="1" applyBorder="1" applyAlignment="1">
      <alignment horizontal="left" vertical="center" wrapText="1"/>
    </xf>
    <xf numFmtId="38" fontId="10" fillId="5" borderId="9" xfId="1" applyFont="1" applyFill="1" applyBorder="1" applyAlignment="1">
      <alignment horizontal="center" vertical="center" wrapText="1"/>
    </xf>
    <xf numFmtId="38" fontId="10" fillId="5" borderId="10" xfId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38" fontId="10" fillId="5" borderId="8" xfId="1" applyFont="1" applyFill="1" applyBorder="1" applyAlignment="1">
      <alignment horizontal="center" vertical="center" wrapText="1"/>
    </xf>
    <xf numFmtId="38" fontId="10" fillId="5" borderId="1" xfId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left" vertical="center"/>
    </xf>
    <xf numFmtId="0" fontId="10" fillId="0" borderId="13" xfId="0" applyFont="1" applyFill="1" applyBorder="1" applyAlignment="1">
      <alignment horizontal="left" vertical="center"/>
    </xf>
    <xf numFmtId="186" fontId="10" fillId="0" borderId="13" xfId="0" applyNumberFormat="1" applyFont="1" applyFill="1" applyBorder="1" applyAlignment="1">
      <alignment horizontal="left" vertical="center"/>
    </xf>
    <xf numFmtId="0" fontId="10" fillId="4" borderId="9" xfId="2" applyFont="1" applyFill="1" applyBorder="1" applyAlignment="1">
      <alignment horizontal="center" vertical="center"/>
    </xf>
    <xf numFmtId="0" fontId="10" fillId="4" borderId="10" xfId="2" applyFont="1" applyFill="1" applyBorder="1" applyAlignment="1">
      <alignment horizontal="center" vertical="center"/>
    </xf>
    <xf numFmtId="0" fontId="10" fillId="4" borderId="11" xfId="2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88" fontId="3" fillId="0" borderId="0" xfId="0" applyNumberFormat="1" applyFont="1" applyFill="1" applyAlignment="1">
      <alignment horizontal="left" vertical="top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38" fontId="3" fillId="0" borderId="9" xfId="0" applyNumberFormat="1" applyFont="1" applyBorder="1" applyAlignment="1">
      <alignment horizontal="center" vertical="center"/>
    </xf>
    <xf numFmtId="38" fontId="3" fillId="0" borderId="10" xfId="0" applyNumberFormat="1" applyFont="1" applyBorder="1" applyAlignment="1">
      <alignment horizontal="center" vertical="center"/>
    </xf>
    <xf numFmtId="38" fontId="3" fillId="0" borderId="1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188" fontId="3" fillId="0" borderId="0" xfId="0" applyNumberFormat="1" applyFont="1" applyFill="1" applyBorder="1" applyAlignment="1">
      <alignment horizontal="left" vertical="top"/>
    </xf>
    <xf numFmtId="0" fontId="3" fillId="0" borderId="0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8">
    <cellStyle name="チェック セル" xfId="2" builtinId="23"/>
    <cellStyle name="桁区切り" xfId="1" builtinId="6"/>
    <cellStyle name="桁区切り 2" xfId="3"/>
    <cellStyle name="桁区切り 2 2" xfId="4"/>
    <cellStyle name="桁区切り 2 3" xfId="5"/>
    <cellStyle name="桁区切り 2 4" xfId="6"/>
    <cellStyle name="標準" xfId="0" builtinId="0"/>
    <cellStyle name="標準 2" xfId="7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view="pageBreakPreview" topLeftCell="A2" zoomScaleNormal="100" zoomScaleSheetLayoutView="100" workbookViewId="0">
      <selection activeCell="E22" sqref="E22"/>
    </sheetView>
  </sheetViews>
  <sheetFormatPr defaultRowHeight="13.5" x14ac:dyDescent="0.15"/>
  <cols>
    <col min="1" max="1" width="30.625" style="39" customWidth="1"/>
    <col min="2" max="16384" width="9" style="39"/>
  </cols>
  <sheetData>
    <row r="1" spans="1:13" ht="21" customHeight="1" x14ac:dyDescent="0.15">
      <c r="A1" s="38" t="s">
        <v>9</v>
      </c>
      <c r="B1" s="199"/>
      <c r="C1" s="199"/>
      <c r="D1" s="199"/>
      <c r="E1" s="199"/>
      <c r="F1" s="199"/>
      <c r="G1" s="199"/>
    </row>
    <row r="2" spans="1:13" ht="99.95" customHeight="1" x14ac:dyDescent="0.15">
      <c r="A2" s="40" t="s">
        <v>44</v>
      </c>
      <c r="B2" s="200"/>
      <c r="C2" s="200"/>
      <c r="D2" s="200"/>
      <c r="E2" s="200"/>
      <c r="F2" s="200"/>
      <c r="G2" s="200"/>
    </row>
    <row r="3" spans="1:13" ht="21" customHeight="1" x14ac:dyDescent="0.15">
      <c r="A3" s="40" t="s">
        <v>10</v>
      </c>
      <c r="B3" s="200" t="s">
        <v>49</v>
      </c>
      <c r="C3" s="200"/>
      <c r="D3" s="200"/>
      <c r="E3" s="200"/>
      <c r="F3" s="200"/>
      <c r="G3" s="200"/>
    </row>
    <row r="4" spans="1:13" ht="21" customHeight="1" x14ac:dyDescent="0.15">
      <c r="A4" s="40" t="s">
        <v>31</v>
      </c>
      <c r="B4" s="201">
        <v>0</v>
      </c>
      <c r="C4" s="201"/>
      <c r="D4" s="201"/>
      <c r="E4" s="201"/>
      <c r="F4" s="201"/>
      <c r="G4" s="201"/>
    </row>
    <row r="5" spans="1:13" ht="21" customHeight="1" x14ac:dyDescent="0.15">
      <c r="A5" s="202" t="s">
        <v>73</v>
      </c>
      <c r="B5" s="203"/>
      <c r="C5" s="203"/>
      <c r="D5" s="203"/>
      <c r="E5" s="203"/>
      <c r="F5" s="203"/>
      <c r="G5" s="204"/>
    </row>
    <row r="6" spans="1:13" ht="21" customHeight="1" x14ac:dyDescent="0.15">
      <c r="A6" s="110" t="s">
        <v>128</v>
      </c>
      <c r="B6" s="189"/>
      <c r="C6" s="190"/>
      <c r="D6" s="190"/>
      <c r="E6" s="190"/>
      <c r="F6" s="190"/>
      <c r="G6" s="191"/>
    </row>
    <row r="7" spans="1:13" ht="21" customHeight="1" x14ac:dyDescent="0.15">
      <c r="A7" s="110" t="s">
        <v>129</v>
      </c>
      <c r="B7" s="189"/>
      <c r="C7" s="190"/>
      <c r="D7" s="190"/>
      <c r="E7" s="190"/>
      <c r="F7" s="190"/>
      <c r="G7" s="191"/>
    </row>
    <row r="8" spans="1:13" ht="21" customHeight="1" x14ac:dyDescent="0.15">
      <c r="A8" s="110" t="s">
        <v>130</v>
      </c>
      <c r="B8" s="189"/>
      <c r="C8" s="190"/>
      <c r="D8" s="190"/>
      <c r="E8" s="190"/>
      <c r="F8" s="190"/>
      <c r="G8" s="191"/>
      <c r="K8" s="1"/>
      <c r="L8" s="1"/>
      <c r="M8" s="1"/>
    </row>
    <row r="9" spans="1:13" ht="21" customHeight="1" x14ac:dyDescent="0.15">
      <c r="A9" s="110" t="s">
        <v>131</v>
      </c>
      <c r="B9" s="189"/>
      <c r="C9" s="190"/>
      <c r="D9" s="190"/>
      <c r="E9" s="190"/>
      <c r="F9" s="190"/>
      <c r="G9" s="191"/>
      <c r="K9" s="1"/>
      <c r="L9" s="1"/>
      <c r="M9" s="1"/>
    </row>
    <row r="10" spans="1:13" ht="21" customHeight="1" x14ac:dyDescent="0.15">
      <c r="A10" s="110" t="s">
        <v>132</v>
      </c>
      <c r="B10" s="189"/>
      <c r="C10" s="190"/>
      <c r="D10" s="190"/>
      <c r="E10" s="190"/>
      <c r="F10" s="190"/>
      <c r="G10" s="191"/>
    </row>
    <row r="11" spans="1:13" ht="21" customHeight="1" x14ac:dyDescent="0.15">
      <c r="A11" s="110" t="s">
        <v>133</v>
      </c>
      <c r="B11" s="189"/>
      <c r="C11" s="190"/>
      <c r="D11" s="190"/>
      <c r="E11" s="190"/>
      <c r="F11" s="190"/>
      <c r="G11" s="191"/>
    </row>
    <row r="12" spans="1:13" ht="21" customHeight="1" x14ac:dyDescent="0.15">
      <c r="A12" s="192" t="s">
        <v>135</v>
      </c>
      <c r="B12" s="194">
        <v>7000</v>
      </c>
      <c r="C12" s="195"/>
      <c r="D12" s="111" t="s">
        <v>0</v>
      </c>
      <c r="E12" s="196"/>
      <c r="F12" s="196"/>
      <c r="G12" s="112" t="s">
        <v>75</v>
      </c>
    </row>
    <row r="13" spans="1:13" ht="21" customHeight="1" x14ac:dyDescent="0.15">
      <c r="A13" s="193"/>
      <c r="B13" s="197">
        <v>13000</v>
      </c>
      <c r="C13" s="198"/>
      <c r="D13" s="111" t="s">
        <v>0</v>
      </c>
      <c r="E13" s="196"/>
      <c r="F13" s="196"/>
      <c r="G13" s="112" t="s">
        <v>75</v>
      </c>
    </row>
    <row r="14" spans="1:13" ht="21" customHeight="1" x14ac:dyDescent="0.15">
      <c r="A14" s="192" t="s">
        <v>134</v>
      </c>
      <c r="B14" s="194">
        <v>7000</v>
      </c>
      <c r="C14" s="195"/>
      <c r="D14" s="111" t="s">
        <v>74</v>
      </c>
      <c r="E14" s="196"/>
      <c r="F14" s="196"/>
      <c r="G14" s="112" t="s">
        <v>75</v>
      </c>
    </row>
    <row r="15" spans="1:13" ht="21" customHeight="1" x14ac:dyDescent="0.15">
      <c r="A15" s="193"/>
      <c r="B15" s="197">
        <v>13000</v>
      </c>
      <c r="C15" s="198"/>
      <c r="D15" s="111" t="s">
        <v>74</v>
      </c>
      <c r="E15" s="196"/>
      <c r="F15" s="196"/>
      <c r="G15" s="112" t="s">
        <v>75</v>
      </c>
    </row>
    <row r="16" spans="1:13" ht="30" customHeight="1" x14ac:dyDescent="0.15">
      <c r="A16" s="140" t="s">
        <v>136</v>
      </c>
      <c r="B16" s="180"/>
      <c r="C16" s="181"/>
      <c r="D16" s="181"/>
      <c r="E16" s="181"/>
      <c r="F16" s="181"/>
      <c r="G16" s="182"/>
    </row>
    <row r="17" spans="1:11" ht="30" customHeight="1" x14ac:dyDescent="0.15">
      <c r="A17" s="113" t="s">
        <v>137</v>
      </c>
      <c r="B17" s="180"/>
      <c r="C17" s="181"/>
      <c r="D17" s="181"/>
      <c r="E17" s="181"/>
      <c r="F17" s="181"/>
      <c r="G17" s="182"/>
      <c r="H17" s="50" t="str">
        <f>IF(B17+B16&lt;=12,"月数OK","月数修正")</f>
        <v>月数OK</v>
      </c>
      <c r="I17" s="1"/>
      <c r="J17" s="48" t="s">
        <v>29</v>
      </c>
      <c r="K17" s="1"/>
    </row>
    <row r="18" spans="1:11" ht="30" customHeight="1" x14ac:dyDescent="0.15">
      <c r="A18" s="110" t="s">
        <v>99</v>
      </c>
      <c r="B18" s="183"/>
      <c r="C18" s="184"/>
      <c r="D18" s="184"/>
      <c r="E18" s="184"/>
      <c r="F18" s="184"/>
      <c r="G18" s="185"/>
      <c r="H18" s="49" t="str">
        <f>IF(B17&lt;=12,"薬物動態期間OK","薬物動態期間修正")</f>
        <v>薬物動態期間OK</v>
      </c>
      <c r="I18" s="51"/>
      <c r="J18" s="48" t="s">
        <v>26</v>
      </c>
      <c r="K18" s="1"/>
    </row>
    <row r="19" spans="1:11" ht="30" customHeight="1" x14ac:dyDescent="0.15">
      <c r="A19" s="113" t="s">
        <v>100</v>
      </c>
      <c r="B19" s="180"/>
      <c r="C19" s="181"/>
      <c r="D19" s="181"/>
      <c r="E19" s="181"/>
      <c r="F19" s="181"/>
      <c r="G19" s="182"/>
      <c r="H19" s="50" t="str">
        <f>IF(OR(B19=0,AND(AND(B19&gt;=0,B19&lt;=24),B17+B16=12)),"月数OK","月数修正")</f>
        <v>月数OK</v>
      </c>
      <c r="I19" s="1"/>
      <c r="J19" s="48" t="s">
        <v>30</v>
      </c>
      <c r="K19" s="1"/>
    </row>
    <row r="20" spans="1:11" ht="30" customHeight="1" x14ac:dyDescent="0.15">
      <c r="A20" s="110" t="s">
        <v>101</v>
      </c>
      <c r="B20" s="183"/>
      <c r="C20" s="184"/>
      <c r="D20" s="184"/>
      <c r="E20" s="184"/>
      <c r="F20" s="184"/>
      <c r="G20" s="185"/>
      <c r="H20" s="49" t="str">
        <f>IF(OR(B20=0,AND(B17=12,B20&lt;=24)),"薬物動態期間OK","薬物動態期間修正")</f>
        <v>薬物動態期間OK</v>
      </c>
      <c r="I20" s="51"/>
      <c r="J20" s="48" t="s">
        <v>27</v>
      </c>
      <c r="K20" s="1"/>
    </row>
    <row r="21" spans="1:11" ht="30" customHeight="1" x14ac:dyDescent="0.15">
      <c r="A21" s="114" t="s">
        <v>76</v>
      </c>
      <c r="B21" s="186"/>
      <c r="C21" s="187"/>
      <c r="D21" s="187"/>
      <c r="E21" s="187"/>
      <c r="F21" s="187"/>
      <c r="G21" s="188"/>
      <c r="H21" s="47" t="str">
        <f>IF(OR(B21=0,B16+B17+B19=36),"月数OK","月数修正")</f>
        <v>月数OK</v>
      </c>
      <c r="I21" s="1"/>
      <c r="J21" s="48" t="s">
        <v>28</v>
      </c>
      <c r="K21" s="1"/>
    </row>
  </sheetData>
  <mergeCells count="27">
    <mergeCell ref="B7:G7"/>
    <mergeCell ref="B16:G16"/>
    <mergeCell ref="B6:G6"/>
    <mergeCell ref="B1:G1"/>
    <mergeCell ref="B2:G2"/>
    <mergeCell ref="B3:G3"/>
    <mergeCell ref="B4:G4"/>
    <mergeCell ref="A5:G5"/>
    <mergeCell ref="B8:G8"/>
    <mergeCell ref="B9:G9"/>
    <mergeCell ref="B10:G10"/>
    <mergeCell ref="A14:A15"/>
    <mergeCell ref="B14:C14"/>
    <mergeCell ref="E14:F14"/>
    <mergeCell ref="B15:C15"/>
    <mergeCell ref="E15:F15"/>
    <mergeCell ref="B11:G11"/>
    <mergeCell ref="A12:A13"/>
    <mergeCell ref="B12:C12"/>
    <mergeCell ref="E12:F12"/>
    <mergeCell ref="B13:C13"/>
    <mergeCell ref="E13:F13"/>
    <mergeCell ref="B17:G17"/>
    <mergeCell ref="B18:G18"/>
    <mergeCell ref="B19:G19"/>
    <mergeCell ref="B20:G20"/>
    <mergeCell ref="B21:G2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view="pageBreakPreview" topLeftCell="A4" zoomScale="90" zoomScaleNormal="100" zoomScaleSheetLayoutView="90" workbookViewId="0">
      <selection activeCell="J24" sqref="J24"/>
    </sheetView>
  </sheetViews>
  <sheetFormatPr defaultRowHeight="13.5" x14ac:dyDescent="0.15"/>
  <cols>
    <col min="1" max="3" width="8.625" style="1" customWidth="1"/>
    <col min="4" max="4" width="9" style="85" customWidth="1"/>
    <col min="5" max="9" width="13.625" style="1" customWidth="1"/>
    <col min="10" max="10" width="15.625" style="1" customWidth="1"/>
    <col min="11" max="11" width="11.375" style="1" bestFit="1" customWidth="1"/>
    <col min="12" max="16384" width="9" style="1"/>
  </cols>
  <sheetData>
    <row r="1" spans="1:11" x14ac:dyDescent="0.15">
      <c r="A1" s="1" t="s">
        <v>50</v>
      </c>
      <c r="D1" s="1"/>
      <c r="J1" s="102" t="s">
        <v>51</v>
      </c>
    </row>
    <row r="2" spans="1:11" s="60" customFormat="1" x14ac:dyDescent="0.15"/>
    <row r="3" spans="1:11" ht="13.5" customHeight="1" x14ac:dyDescent="0.15">
      <c r="D3" s="1"/>
      <c r="I3" s="96"/>
    </row>
    <row r="4" spans="1:11" s="103" customFormat="1" ht="30" customHeight="1" x14ac:dyDescent="0.3">
      <c r="A4" s="215" t="s">
        <v>52</v>
      </c>
      <c r="B4" s="215"/>
      <c r="C4" s="215"/>
      <c r="D4" s="215"/>
      <c r="E4" s="215"/>
      <c r="F4" s="215"/>
      <c r="G4" s="215"/>
      <c r="H4" s="215"/>
      <c r="I4" s="215"/>
      <c r="J4" s="215"/>
    </row>
    <row r="5" spans="1:11" s="103" customFormat="1" ht="22.5" customHeight="1" x14ac:dyDescent="0.3">
      <c r="A5" s="117"/>
      <c r="B5" s="117"/>
      <c r="C5" s="117"/>
      <c r="D5" s="117"/>
      <c r="E5" s="117"/>
      <c r="F5" s="117"/>
      <c r="G5" s="117"/>
      <c r="H5" s="117"/>
      <c r="I5" s="117"/>
    </row>
    <row r="6" spans="1:11" s="103" customFormat="1" ht="45" customHeight="1" x14ac:dyDescent="0.3">
      <c r="A6" s="104" t="s">
        <v>57</v>
      </c>
      <c r="B6" s="104"/>
      <c r="C6" s="216">
        <f>入力用シート!B2</f>
        <v>0</v>
      </c>
      <c r="D6" s="216"/>
      <c r="E6" s="216"/>
      <c r="F6" s="216"/>
      <c r="G6" s="216"/>
      <c r="H6" s="216"/>
      <c r="I6" s="216"/>
      <c r="J6" s="216"/>
    </row>
    <row r="7" spans="1:11" s="103" customFormat="1" ht="30" customHeight="1" x14ac:dyDescent="0.3">
      <c r="A7" s="104" t="s">
        <v>53</v>
      </c>
      <c r="B7" s="104"/>
      <c r="C7" s="216" t="str">
        <f>入力用シート!B3</f>
        <v>株式会社</v>
      </c>
      <c r="D7" s="216"/>
      <c r="E7" s="216"/>
      <c r="F7" s="216"/>
      <c r="G7" s="216"/>
      <c r="H7" s="216"/>
      <c r="I7" s="216"/>
      <c r="J7" s="216"/>
    </row>
    <row r="8" spans="1:11" ht="30" customHeight="1" x14ac:dyDescent="0.15">
      <c r="A8" s="104" t="s">
        <v>54</v>
      </c>
      <c r="B8" s="104"/>
      <c r="C8" s="217">
        <f>D66</f>
        <v>788736</v>
      </c>
      <c r="D8" s="217"/>
      <c r="E8" s="217"/>
      <c r="F8" s="217"/>
      <c r="G8" s="217"/>
      <c r="H8" s="217"/>
      <c r="I8" s="217"/>
      <c r="J8" s="217"/>
    </row>
    <row r="9" spans="1:11" ht="30" customHeight="1" x14ac:dyDescent="0.15">
      <c r="A9" s="5" t="s">
        <v>55</v>
      </c>
      <c r="B9" s="5"/>
      <c r="C9" s="5"/>
      <c r="D9" s="5"/>
      <c r="J9" s="101" t="s">
        <v>56</v>
      </c>
    </row>
    <row r="10" spans="1:11" ht="28.5" customHeight="1" x14ac:dyDescent="0.15">
      <c r="A10" s="218" t="s">
        <v>17</v>
      </c>
      <c r="B10" s="219"/>
      <c r="C10" s="219"/>
      <c r="D10" s="219"/>
      <c r="E10" s="219"/>
      <c r="F10" s="219"/>
      <c r="G10" s="219"/>
      <c r="H10" s="219"/>
      <c r="I10" s="219"/>
      <c r="J10" s="220"/>
    </row>
    <row r="11" spans="1:11" x14ac:dyDescent="0.15">
      <c r="A11" s="205" t="s">
        <v>14</v>
      </c>
      <c r="B11" s="206"/>
      <c r="C11" s="206"/>
      <c r="D11" s="209"/>
      <c r="E11" s="210"/>
      <c r="F11" s="210"/>
      <c r="G11" s="210"/>
      <c r="H11" s="210"/>
      <c r="I11" s="210"/>
      <c r="J11" s="211"/>
    </row>
    <row r="12" spans="1:11" x14ac:dyDescent="0.15">
      <c r="A12" s="207"/>
      <c r="B12" s="208"/>
      <c r="C12" s="208"/>
      <c r="D12" s="212"/>
      <c r="E12" s="213"/>
      <c r="F12" s="213"/>
      <c r="G12" s="213"/>
      <c r="H12" s="213"/>
      <c r="I12" s="213"/>
      <c r="J12" s="214"/>
    </row>
    <row r="13" spans="1:11" x14ac:dyDescent="0.15">
      <c r="A13" s="205" t="s">
        <v>15</v>
      </c>
      <c r="B13" s="206"/>
      <c r="C13" s="206"/>
      <c r="D13" s="209"/>
      <c r="E13" s="210"/>
      <c r="F13" s="210"/>
      <c r="G13" s="210"/>
      <c r="H13" s="210"/>
      <c r="I13" s="210"/>
      <c r="J13" s="211"/>
    </row>
    <row r="14" spans="1:11" x14ac:dyDescent="0.15">
      <c r="A14" s="207"/>
      <c r="B14" s="208"/>
      <c r="C14" s="208"/>
      <c r="D14" s="212"/>
      <c r="E14" s="213"/>
      <c r="F14" s="213"/>
      <c r="G14" s="213"/>
      <c r="H14" s="213"/>
      <c r="I14" s="213"/>
      <c r="J14" s="214"/>
    </row>
    <row r="15" spans="1:11" x14ac:dyDescent="0.15">
      <c r="A15" s="205" t="s">
        <v>80</v>
      </c>
      <c r="B15" s="206"/>
      <c r="C15" s="221"/>
      <c r="D15" s="108" t="s">
        <v>81</v>
      </c>
      <c r="E15" s="5"/>
      <c r="F15" s="156"/>
      <c r="G15" s="156"/>
      <c r="H15" s="156"/>
      <c r="I15" s="98" t="s">
        <v>1</v>
      </c>
      <c r="J15" s="126">
        <v>140000</v>
      </c>
      <c r="K15" s="37">
        <f>ROUNDDOWN(J15*1.1,0)</f>
        <v>154000</v>
      </c>
    </row>
    <row r="16" spans="1:11" x14ac:dyDescent="0.15">
      <c r="A16" s="222"/>
      <c r="B16" s="223"/>
      <c r="C16" s="224"/>
      <c r="D16" s="15" t="s">
        <v>82</v>
      </c>
      <c r="E16" s="5"/>
      <c r="F16" s="11"/>
      <c r="G16" s="11"/>
      <c r="H16" s="11"/>
      <c r="I16" s="98" t="str">
        <f>I20</f>
        <v>=</v>
      </c>
      <c r="J16" s="32">
        <v>200000</v>
      </c>
      <c r="K16" s="37">
        <f t="shared" ref="K16:K24" si="0">ROUNDDOWN(J16*1.1,0)</f>
        <v>220000</v>
      </c>
    </row>
    <row r="17" spans="1:11" x14ac:dyDescent="0.15">
      <c r="A17" s="222"/>
      <c r="B17" s="223"/>
      <c r="C17" s="224"/>
      <c r="D17" s="15" t="s">
        <v>83</v>
      </c>
      <c r="E17" s="5"/>
      <c r="F17" s="11"/>
      <c r="G17" s="11"/>
      <c r="H17" s="11"/>
      <c r="I17" s="98"/>
      <c r="J17" s="127"/>
      <c r="K17" s="37"/>
    </row>
    <row r="18" spans="1:11" x14ac:dyDescent="0.15">
      <c r="A18" s="222"/>
      <c r="B18" s="223"/>
      <c r="C18" s="224"/>
      <c r="D18" s="15" t="s">
        <v>86</v>
      </c>
      <c r="E18" s="5"/>
      <c r="F18" s="11"/>
      <c r="G18" s="11"/>
      <c r="H18" s="11"/>
      <c r="I18" s="98" t="s">
        <v>84</v>
      </c>
      <c r="J18" s="32">
        <f>120000+45600</f>
        <v>165600</v>
      </c>
      <c r="K18" s="37">
        <f t="shared" si="0"/>
        <v>182160</v>
      </c>
    </row>
    <row r="19" spans="1:11" x14ac:dyDescent="0.15">
      <c r="A19" s="222"/>
      <c r="B19" s="223"/>
      <c r="C19" s="224"/>
      <c r="D19" s="138"/>
      <c r="E19" s="15"/>
      <c r="F19" s="11"/>
      <c r="G19" s="11"/>
      <c r="H19" s="11"/>
      <c r="I19" s="98"/>
      <c r="J19" s="127"/>
      <c r="K19" s="37"/>
    </row>
    <row r="20" spans="1:11" x14ac:dyDescent="0.15">
      <c r="A20" s="222"/>
      <c r="B20" s="223"/>
      <c r="C20" s="224"/>
      <c r="D20" s="143"/>
      <c r="E20" s="5"/>
      <c r="F20" s="11"/>
      <c r="G20" s="11"/>
      <c r="H20" s="11" t="s">
        <v>32</v>
      </c>
      <c r="I20" s="98" t="s">
        <v>1</v>
      </c>
      <c r="J20" s="32">
        <f>SUM(J15:J16,J18)</f>
        <v>505600</v>
      </c>
      <c r="K20" s="37">
        <f>ROUNDDOWN(J20*1.1,0)</f>
        <v>556160</v>
      </c>
    </row>
    <row r="21" spans="1:11" ht="21" customHeight="1" x14ac:dyDescent="0.15">
      <c r="A21" s="226" t="s">
        <v>109</v>
      </c>
      <c r="B21" s="227"/>
      <c r="C21" s="228"/>
      <c r="D21" s="144"/>
      <c r="E21" s="147"/>
      <c r="F21" s="145" t="s">
        <v>117</v>
      </c>
      <c r="G21" s="145" t="s">
        <v>110</v>
      </c>
      <c r="H21" s="145" t="s">
        <v>111</v>
      </c>
      <c r="I21" s="146" t="s">
        <v>112</v>
      </c>
      <c r="J21" s="148">
        <f>E21*10*100/130</f>
        <v>0</v>
      </c>
      <c r="K21" s="37"/>
    </row>
    <row r="22" spans="1:11" ht="17.25" customHeight="1" x14ac:dyDescent="0.15">
      <c r="A22" s="205" t="s">
        <v>113</v>
      </c>
      <c r="B22" s="206"/>
      <c r="C22" s="221"/>
      <c r="D22" s="89" t="s">
        <v>36</v>
      </c>
      <c r="E22" s="84"/>
      <c r="F22" s="84"/>
      <c r="G22" s="84"/>
      <c r="H22" s="84"/>
      <c r="I22" s="84"/>
      <c r="J22" s="54"/>
    </row>
    <row r="23" spans="1:11" ht="18" customHeight="1" x14ac:dyDescent="0.15">
      <c r="A23" s="222"/>
      <c r="B23" s="223"/>
      <c r="C23" s="224"/>
      <c r="D23" s="90" t="s">
        <v>37</v>
      </c>
      <c r="E23" s="86"/>
      <c r="F23" s="64"/>
      <c r="G23" s="65"/>
      <c r="H23" s="66"/>
      <c r="I23" s="65"/>
      <c r="J23" s="16">
        <f>入力用シート!B6</f>
        <v>0</v>
      </c>
      <c r="K23" s="37">
        <f t="shared" si="0"/>
        <v>0</v>
      </c>
    </row>
    <row r="24" spans="1:11" ht="18" customHeight="1" x14ac:dyDescent="0.15">
      <c r="A24" s="222"/>
      <c r="B24" s="223"/>
      <c r="C24" s="224"/>
      <c r="D24" s="9" t="s">
        <v>103</v>
      </c>
      <c r="E24" s="86"/>
      <c r="F24" s="64"/>
      <c r="G24" s="65"/>
      <c r="H24" s="66"/>
      <c r="I24" s="65"/>
      <c r="J24" s="17">
        <f>入力用シート!B9</f>
        <v>0</v>
      </c>
      <c r="K24" s="37">
        <f t="shared" si="0"/>
        <v>0</v>
      </c>
    </row>
    <row r="25" spans="1:11" ht="18" customHeight="1" x14ac:dyDescent="0.15">
      <c r="A25" s="222"/>
      <c r="B25" s="223"/>
      <c r="C25" s="224"/>
      <c r="D25" s="90" t="s">
        <v>119</v>
      </c>
      <c r="E25" s="86"/>
      <c r="F25" s="64"/>
      <c r="G25" s="65"/>
      <c r="H25" s="66"/>
      <c r="I25" s="65"/>
      <c r="J25" s="17">
        <v>0</v>
      </c>
      <c r="K25" s="37">
        <f>ROUNDDOWN(J25*1.1,0)</f>
        <v>0</v>
      </c>
    </row>
    <row r="26" spans="1:11" ht="18" customHeight="1" x14ac:dyDescent="0.15">
      <c r="A26" s="222"/>
      <c r="B26" s="223"/>
      <c r="C26" s="224"/>
      <c r="D26" s="90" t="s">
        <v>118</v>
      </c>
      <c r="E26" s="86"/>
      <c r="F26" s="64"/>
      <c r="G26" s="65"/>
      <c r="H26" s="66"/>
      <c r="I26" s="65"/>
      <c r="J26" s="67">
        <v>0</v>
      </c>
      <c r="K26" s="37">
        <f>ROUNDDOWN(J26*1.1,0)</f>
        <v>0</v>
      </c>
    </row>
    <row r="27" spans="1:11" ht="18" customHeight="1" x14ac:dyDescent="0.15">
      <c r="A27" s="222"/>
      <c r="B27" s="223"/>
      <c r="C27" s="224"/>
      <c r="D27" s="90" t="s">
        <v>107</v>
      </c>
      <c r="E27" s="86"/>
      <c r="F27" s="64"/>
      <c r="G27" s="65"/>
      <c r="H27" s="66"/>
      <c r="I27" s="65"/>
      <c r="J27" s="67">
        <v>0</v>
      </c>
      <c r="K27" s="37">
        <f>ROUNDDOWN(J27*1.1,0)</f>
        <v>0</v>
      </c>
    </row>
    <row r="28" spans="1:11" ht="20.25" customHeight="1" x14ac:dyDescent="0.15">
      <c r="A28" s="207"/>
      <c r="B28" s="208"/>
      <c r="C28" s="225"/>
      <c r="D28" s="9"/>
      <c r="E28" s="55"/>
      <c r="F28" s="12"/>
      <c r="G28" s="11"/>
      <c r="H28" s="158" t="s">
        <v>32</v>
      </c>
      <c r="I28" s="79"/>
      <c r="J28" s="16">
        <f>SUM(J23:J24)</f>
        <v>0</v>
      </c>
      <c r="K28" s="37">
        <f>ROUNDDOWN(J28*1.1,0)</f>
        <v>0</v>
      </c>
    </row>
    <row r="29" spans="1:11" x14ac:dyDescent="0.15">
      <c r="A29" s="205" t="s">
        <v>114</v>
      </c>
      <c r="B29" s="206"/>
      <c r="C29" s="206"/>
      <c r="D29" s="2" t="s">
        <v>5</v>
      </c>
      <c r="E29" s="3"/>
      <c r="F29" s="3"/>
      <c r="G29" s="3"/>
      <c r="H29" s="3"/>
      <c r="I29" s="3"/>
      <c r="J29" s="4"/>
    </row>
    <row r="30" spans="1:11" ht="18" customHeight="1" x14ac:dyDescent="0.15">
      <c r="A30" s="222"/>
      <c r="B30" s="223"/>
      <c r="C30" s="223"/>
      <c r="D30" s="44">
        <v>7000</v>
      </c>
      <c r="E30" s="164">
        <v>0</v>
      </c>
      <c r="F30" s="5"/>
      <c r="G30" s="33"/>
      <c r="H30" s="33"/>
      <c r="I30" s="33"/>
      <c r="J30" s="67">
        <f>D30*E30</f>
        <v>0</v>
      </c>
    </row>
    <row r="31" spans="1:11" ht="18" customHeight="1" x14ac:dyDescent="0.15">
      <c r="A31" s="222"/>
      <c r="B31" s="223"/>
      <c r="C31" s="223"/>
      <c r="D31" s="44">
        <v>13000</v>
      </c>
      <c r="E31" s="164">
        <v>0</v>
      </c>
      <c r="F31" s="5"/>
      <c r="G31" s="33"/>
      <c r="H31" s="33"/>
      <c r="I31" s="33"/>
      <c r="J31" s="67">
        <f>D31*E31</f>
        <v>0</v>
      </c>
    </row>
    <row r="32" spans="1:11" ht="20.25" customHeight="1" x14ac:dyDescent="0.15">
      <c r="A32" s="207"/>
      <c r="B32" s="208"/>
      <c r="C32" s="208"/>
      <c r="D32" s="18"/>
      <c r="E32" s="79"/>
      <c r="F32" s="19"/>
      <c r="G32" s="158"/>
      <c r="H32" s="158" t="s">
        <v>32</v>
      </c>
      <c r="I32" s="79"/>
      <c r="J32" s="20">
        <f>SUM(J30:J31)</f>
        <v>0</v>
      </c>
    </row>
    <row r="33" spans="1:11" ht="18" customHeight="1" x14ac:dyDescent="0.15">
      <c r="A33" s="205" t="s">
        <v>116</v>
      </c>
      <c r="B33" s="206"/>
      <c r="C33" s="221"/>
      <c r="D33" s="89" t="s">
        <v>34</v>
      </c>
      <c r="E33" s="3"/>
      <c r="F33" s="3"/>
      <c r="G33" s="3"/>
      <c r="H33" s="3"/>
      <c r="I33" s="3"/>
      <c r="J33" s="4"/>
    </row>
    <row r="34" spans="1:11" ht="15" customHeight="1" x14ac:dyDescent="0.15">
      <c r="A34" s="222"/>
      <c r="B34" s="223"/>
      <c r="C34" s="224"/>
      <c r="D34" s="87"/>
      <c r="E34" s="232"/>
      <c r="F34" s="232"/>
      <c r="G34" s="232"/>
      <c r="H34" s="232"/>
      <c r="I34" s="232"/>
      <c r="J34" s="233"/>
    </row>
    <row r="35" spans="1:11" ht="18.75" customHeight="1" x14ac:dyDescent="0.15">
      <c r="A35" s="222"/>
      <c r="B35" s="223"/>
      <c r="C35" s="224"/>
      <c r="D35" s="89" t="s">
        <v>35</v>
      </c>
      <c r="E35" s="43"/>
      <c r="F35" s="5"/>
      <c r="G35" s="33"/>
      <c r="H35" s="33"/>
      <c r="I35" s="33"/>
      <c r="J35" s="61"/>
    </row>
    <row r="36" spans="1:11" ht="18" customHeight="1" x14ac:dyDescent="0.15">
      <c r="A36" s="222"/>
      <c r="B36" s="223"/>
      <c r="C36" s="224"/>
      <c r="D36" s="90"/>
      <c r="E36" s="120"/>
      <c r="F36" s="5"/>
      <c r="G36" s="33"/>
      <c r="H36" s="33"/>
      <c r="I36" s="33"/>
      <c r="J36" s="61"/>
    </row>
    <row r="37" spans="1:11" ht="18" customHeight="1" x14ac:dyDescent="0.15">
      <c r="A37" s="222"/>
      <c r="B37" s="223"/>
      <c r="C37" s="224"/>
      <c r="D37" s="87"/>
      <c r="E37" s="120"/>
      <c r="F37" s="5"/>
      <c r="G37" s="33"/>
      <c r="H37" s="33"/>
      <c r="I37" s="33"/>
      <c r="J37" s="61"/>
    </row>
    <row r="38" spans="1:11" ht="18" customHeight="1" x14ac:dyDescent="0.15">
      <c r="A38" s="222"/>
      <c r="B38" s="223"/>
      <c r="C38" s="224"/>
      <c r="D38" s="87"/>
      <c r="E38" s="106" t="s">
        <v>90</v>
      </c>
      <c r="F38" s="5"/>
      <c r="G38" s="55"/>
      <c r="H38" s="55"/>
      <c r="I38" s="55"/>
      <c r="J38" s="10"/>
    </row>
    <row r="39" spans="1:11" ht="18" customHeight="1" x14ac:dyDescent="0.15">
      <c r="A39" s="222"/>
      <c r="B39" s="223"/>
      <c r="C39" s="224"/>
      <c r="D39" s="87"/>
      <c r="E39" s="106" t="s">
        <v>121</v>
      </c>
      <c r="F39" s="5"/>
      <c r="G39" s="24"/>
      <c r="H39" s="24"/>
      <c r="I39" s="24"/>
      <c r="J39" s="25"/>
      <c r="K39" s="21"/>
    </row>
    <row r="40" spans="1:11" ht="18" customHeight="1" x14ac:dyDescent="0.15">
      <c r="A40" s="222"/>
      <c r="B40" s="223"/>
      <c r="C40" s="224"/>
      <c r="D40" s="87"/>
      <c r="E40" s="106" t="s">
        <v>91</v>
      </c>
      <c r="F40" s="5"/>
      <c r="G40" s="24"/>
      <c r="H40" s="24"/>
      <c r="I40" s="24"/>
      <c r="J40" s="25"/>
      <c r="K40" s="21"/>
    </row>
    <row r="41" spans="1:11" ht="18" customHeight="1" x14ac:dyDescent="0.15">
      <c r="A41" s="222"/>
      <c r="B41" s="223"/>
      <c r="C41" s="224"/>
      <c r="D41" s="87"/>
      <c r="E41" s="106" t="s">
        <v>122</v>
      </c>
      <c r="F41" s="5"/>
      <c r="G41" s="24"/>
      <c r="H41" s="24"/>
      <c r="I41" s="24"/>
      <c r="J41" s="25"/>
      <c r="K41" s="21"/>
    </row>
    <row r="42" spans="1:11" ht="18" customHeight="1" x14ac:dyDescent="0.15">
      <c r="A42" s="222"/>
      <c r="B42" s="223"/>
      <c r="C42" s="224"/>
      <c r="D42" s="87"/>
      <c r="E42" s="106" t="s">
        <v>92</v>
      </c>
      <c r="F42" s="5"/>
      <c r="G42" s="24"/>
      <c r="H42" s="24"/>
      <c r="I42" s="24"/>
      <c r="J42" s="25"/>
      <c r="K42" s="21"/>
    </row>
    <row r="43" spans="1:11" ht="18" customHeight="1" x14ac:dyDescent="0.15">
      <c r="A43" s="222"/>
      <c r="B43" s="223"/>
      <c r="C43" s="224"/>
      <c r="D43" s="87"/>
      <c r="E43" s="106" t="s">
        <v>69</v>
      </c>
      <c r="F43" s="5"/>
      <c r="G43" s="24"/>
      <c r="H43" s="24"/>
      <c r="I43" s="24"/>
      <c r="J43" s="25"/>
      <c r="K43" s="21"/>
    </row>
    <row r="44" spans="1:11" ht="18" customHeight="1" x14ac:dyDescent="0.15">
      <c r="A44" s="222"/>
      <c r="B44" s="223"/>
      <c r="C44" s="224"/>
      <c r="D44" s="87"/>
      <c r="E44" s="106" t="s">
        <v>6</v>
      </c>
      <c r="F44" s="5"/>
      <c r="G44" s="24"/>
      <c r="H44" s="24"/>
      <c r="I44" s="24"/>
      <c r="J44" s="25"/>
      <c r="K44" s="21"/>
    </row>
    <row r="45" spans="1:11" ht="18" customHeight="1" x14ac:dyDescent="0.15">
      <c r="A45" s="222"/>
      <c r="B45" s="223"/>
      <c r="C45" s="224"/>
      <c r="D45" s="87"/>
      <c r="E45" s="106" t="s">
        <v>45</v>
      </c>
      <c r="F45" s="5"/>
      <c r="G45" s="24"/>
      <c r="H45" s="24"/>
      <c r="I45" s="24"/>
      <c r="J45" s="25"/>
      <c r="K45" s="21"/>
    </row>
    <row r="46" spans="1:11" ht="18" customHeight="1" x14ac:dyDescent="0.15">
      <c r="A46" s="222"/>
      <c r="B46" s="223"/>
      <c r="C46" s="224"/>
      <c r="D46" s="87"/>
      <c r="E46" s="106" t="s">
        <v>46</v>
      </c>
      <c r="F46" s="5"/>
      <c r="G46" s="24"/>
      <c r="H46" s="24"/>
      <c r="I46" s="24"/>
      <c r="J46" s="25"/>
      <c r="K46" s="21"/>
    </row>
    <row r="47" spans="1:11" ht="18" customHeight="1" x14ac:dyDescent="0.15">
      <c r="A47" s="222"/>
      <c r="B47" s="223"/>
      <c r="C47" s="224"/>
      <c r="D47" s="87"/>
      <c r="E47" s="106" t="s">
        <v>60</v>
      </c>
      <c r="F47" s="5"/>
      <c r="G47" s="24"/>
      <c r="H47" s="24"/>
      <c r="I47" s="24"/>
      <c r="J47" s="25"/>
      <c r="K47" s="21"/>
    </row>
    <row r="48" spans="1:11" ht="18" customHeight="1" x14ac:dyDescent="0.15">
      <c r="A48" s="222"/>
      <c r="B48" s="223"/>
      <c r="C48" s="224"/>
      <c r="D48" s="87"/>
      <c r="E48" s="5"/>
      <c r="F48" s="5"/>
      <c r="G48" s="24"/>
      <c r="H48" s="24"/>
      <c r="I48" s="24"/>
      <c r="J48" s="25"/>
      <c r="K48" s="21"/>
    </row>
    <row r="49" spans="1:13" ht="18" customHeight="1" x14ac:dyDescent="0.15">
      <c r="A49" s="222"/>
      <c r="B49" s="223"/>
      <c r="C49" s="224"/>
      <c r="D49" s="87"/>
      <c r="E49" s="121"/>
      <c r="F49" s="122"/>
      <c r="G49" s="125"/>
      <c r="H49" s="125"/>
      <c r="I49" s="125"/>
      <c r="J49" s="25"/>
      <c r="K49" s="21"/>
    </row>
    <row r="50" spans="1:13" ht="18" customHeight="1" x14ac:dyDescent="0.15">
      <c r="A50" s="222"/>
      <c r="B50" s="223"/>
      <c r="C50" s="224"/>
      <c r="D50" s="87"/>
      <c r="E50" s="121"/>
      <c r="F50" s="122"/>
      <c r="G50" s="125"/>
      <c r="H50" s="125"/>
      <c r="I50" s="123"/>
      <c r="J50" s="119"/>
      <c r="K50" s="21"/>
    </row>
    <row r="51" spans="1:13" ht="18" customHeight="1" x14ac:dyDescent="0.15">
      <c r="A51" s="222"/>
      <c r="B51" s="223"/>
      <c r="C51" s="224"/>
      <c r="D51" s="87"/>
      <c r="E51" s="41" t="s">
        <v>93</v>
      </c>
      <c r="F51" s="100"/>
      <c r="G51" s="129"/>
      <c r="H51" s="130"/>
      <c r="I51" s="27"/>
      <c r="J51" s="28"/>
    </row>
    <row r="52" spans="1:13" ht="18" customHeight="1" x14ac:dyDescent="0.15">
      <c r="A52" s="222"/>
      <c r="B52" s="223"/>
      <c r="C52" s="224"/>
      <c r="D52" s="87"/>
      <c r="E52" s="75" t="s">
        <v>123</v>
      </c>
      <c r="F52" s="100"/>
      <c r="G52" s="76"/>
      <c r="H52" s="76"/>
      <c r="I52" s="29"/>
      <c r="J52" s="30"/>
      <c r="K52" s="37"/>
      <c r="L52" s="37"/>
    </row>
    <row r="53" spans="1:13" ht="18" customHeight="1" x14ac:dyDescent="0.15">
      <c r="A53" s="222"/>
      <c r="B53" s="223"/>
      <c r="C53" s="224"/>
      <c r="D53" s="87"/>
      <c r="E53" s="74" t="s">
        <v>124</v>
      </c>
      <c r="F53" s="100"/>
      <c r="G53" s="57"/>
      <c r="H53" s="80"/>
      <c r="I53" s="98" t="s">
        <v>1</v>
      </c>
      <c r="J53" s="62">
        <f>K52</f>
        <v>0</v>
      </c>
      <c r="K53" s="37"/>
      <c r="L53" s="37"/>
    </row>
    <row r="54" spans="1:13" ht="18" customHeight="1" x14ac:dyDescent="0.15">
      <c r="A54" s="222"/>
      <c r="B54" s="223"/>
      <c r="C54" s="224"/>
      <c r="D54" s="87"/>
      <c r="E54" s="41" t="s">
        <v>94</v>
      </c>
      <c r="F54" s="100"/>
      <c r="G54" s="57"/>
      <c r="H54" s="80"/>
      <c r="I54" s="31"/>
      <c r="J54" s="32"/>
      <c r="K54" s="37"/>
      <c r="L54" s="37"/>
    </row>
    <row r="55" spans="1:13" ht="18" customHeight="1" x14ac:dyDescent="0.15">
      <c r="A55" s="222"/>
      <c r="B55" s="223"/>
      <c r="C55" s="224"/>
      <c r="D55" s="87"/>
      <c r="E55" s="75" t="s">
        <v>125</v>
      </c>
      <c r="F55" s="100"/>
      <c r="G55" s="76"/>
      <c r="H55" s="76"/>
      <c r="I55" s="29"/>
      <c r="J55" s="30"/>
      <c r="K55" s="37"/>
      <c r="L55" s="37"/>
    </row>
    <row r="56" spans="1:13" ht="18" customHeight="1" x14ac:dyDescent="0.15">
      <c r="A56" s="222"/>
      <c r="B56" s="223"/>
      <c r="C56" s="224"/>
      <c r="D56" s="87"/>
      <c r="E56" s="74" t="s">
        <v>126</v>
      </c>
      <c r="F56" s="100"/>
      <c r="G56" s="57"/>
      <c r="H56" s="80"/>
      <c r="I56" s="98" t="s">
        <v>1</v>
      </c>
      <c r="J56" s="62">
        <f>K55</f>
        <v>0</v>
      </c>
      <c r="K56" s="37"/>
      <c r="L56" s="37"/>
    </row>
    <row r="57" spans="1:13" ht="18" customHeight="1" x14ac:dyDescent="0.15">
      <c r="A57" s="222"/>
      <c r="B57" s="223"/>
      <c r="C57" s="224"/>
      <c r="D57" s="87"/>
      <c r="E57" s="41" t="s">
        <v>95</v>
      </c>
      <c r="F57" s="100"/>
      <c r="G57" s="57"/>
      <c r="H57" s="80"/>
      <c r="I57" s="31"/>
      <c r="J57" s="32"/>
      <c r="K57" s="37"/>
      <c r="L57" s="37"/>
    </row>
    <row r="58" spans="1:13" ht="18" customHeight="1" x14ac:dyDescent="0.15">
      <c r="A58" s="222"/>
      <c r="B58" s="223"/>
      <c r="C58" s="224"/>
      <c r="D58" s="87"/>
      <c r="E58" s="74" t="s">
        <v>127</v>
      </c>
      <c r="F58" s="100"/>
      <c r="G58" s="57"/>
      <c r="H58" s="80"/>
      <c r="I58" s="98" t="s">
        <v>1</v>
      </c>
      <c r="J58" s="62">
        <f>K58</f>
        <v>0</v>
      </c>
      <c r="K58" s="37"/>
      <c r="L58" s="37"/>
    </row>
    <row r="59" spans="1:13" ht="18" customHeight="1" x14ac:dyDescent="0.15">
      <c r="A59" s="222"/>
      <c r="B59" s="223"/>
      <c r="C59" s="224"/>
      <c r="D59" s="87"/>
      <c r="E59" s="33"/>
      <c r="F59" s="23"/>
      <c r="G59" s="15"/>
      <c r="H59" s="55"/>
      <c r="I59" s="5"/>
      <c r="J59" s="6"/>
      <c r="K59" s="37"/>
      <c r="L59" s="37"/>
    </row>
    <row r="60" spans="1:13" ht="18" customHeight="1" x14ac:dyDescent="0.15">
      <c r="A60" s="222"/>
      <c r="B60" s="223"/>
      <c r="C60" s="224"/>
      <c r="D60" s="87"/>
      <c r="E60" s="155"/>
      <c r="F60" s="56"/>
      <c r="G60" s="73"/>
      <c r="H60" s="158" t="s">
        <v>32</v>
      </c>
      <c r="I60" s="79"/>
      <c r="J60" s="20">
        <f>SUM(J50,J53,J56,J58)</f>
        <v>0</v>
      </c>
      <c r="K60" s="37"/>
      <c r="L60" s="37"/>
    </row>
    <row r="61" spans="1:13" ht="18" customHeight="1" x14ac:dyDescent="0.15">
      <c r="A61" s="222"/>
      <c r="B61" s="223"/>
      <c r="C61" s="224"/>
      <c r="D61" s="2" t="s">
        <v>43</v>
      </c>
      <c r="E61" s="3"/>
      <c r="F61" s="3"/>
      <c r="G61" s="3"/>
      <c r="H61" s="3"/>
      <c r="I61" s="3"/>
      <c r="J61" s="4"/>
      <c r="K61" s="37"/>
      <c r="L61" s="37"/>
    </row>
    <row r="62" spans="1:13" ht="24" customHeight="1" x14ac:dyDescent="0.15">
      <c r="A62" s="207"/>
      <c r="B62" s="208"/>
      <c r="C62" s="225"/>
      <c r="D62" s="157"/>
      <c r="E62" s="7"/>
      <c r="F62" s="150">
        <f>J20+J21+J28+J32+J60</f>
        <v>505600</v>
      </c>
      <c r="G62" s="160" t="s">
        <v>0</v>
      </c>
      <c r="H62" s="11">
        <v>0.2</v>
      </c>
      <c r="I62" s="98" t="s">
        <v>1</v>
      </c>
      <c r="J62" s="17">
        <f>F62*H62</f>
        <v>101120</v>
      </c>
      <c r="K62" s="37">
        <f>ROUNDDOWN(J62*1.1,0)</f>
        <v>111232</v>
      </c>
      <c r="L62" s="142"/>
    </row>
    <row r="63" spans="1:13" ht="30" customHeight="1" x14ac:dyDescent="0.15">
      <c r="A63" s="226" t="s">
        <v>2</v>
      </c>
      <c r="B63" s="234"/>
      <c r="C63" s="234"/>
      <c r="D63" s="229">
        <f>J20+J21+J28+J32+J62</f>
        <v>606720</v>
      </c>
      <c r="E63" s="230"/>
      <c r="F63" s="230"/>
      <c r="G63" s="230"/>
      <c r="H63" s="230"/>
      <c r="I63" s="230"/>
      <c r="J63" s="231"/>
      <c r="K63" s="37">
        <f>ROUNDDOWN(D63*1.1,0)</f>
        <v>667392</v>
      </c>
      <c r="L63" s="37"/>
    </row>
    <row r="64" spans="1:13" ht="30" customHeight="1" x14ac:dyDescent="0.15">
      <c r="A64" s="218" t="s">
        <v>16</v>
      </c>
      <c r="B64" s="219"/>
      <c r="C64" s="219"/>
      <c r="D64" s="219"/>
      <c r="E64" s="219"/>
      <c r="F64" s="219"/>
      <c r="G64" s="219"/>
      <c r="H64" s="219"/>
      <c r="I64" s="219"/>
      <c r="J64" s="220"/>
      <c r="K64" s="37">
        <f t="shared" ref="K64" si="1">ROUNDDOWN(D64*1.1,0)</f>
        <v>0</v>
      </c>
      <c r="L64" s="37"/>
      <c r="M64" s="36"/>
    </row>
    <row r="65" spans="1:12" ht="30" customHeight="1" x14ac:dyDescent="0.15">
      <c r="A65" s="18"/>
      <c r="B65" s="79"/>
      <c r="C65" s="7"/>
      <c r="D65" s="72"/>
      <c r="E65" s="72"/>
      <c r="F65" s="94">
        <f>D63</f>
        <v>606720</v>
      </c>
      <c r="G65" s="162" t="s">
        <v>0</v>
      </c>
      <c r="H65" s="158">
        <v>0.3</v>
      </c>
      <c r="I65" s="98" t="s">
        <v>1</v>
      </c>
      <c r="J65" s="179">
        <f>F65*H65</f>
        <v>182016</v>
      </c>
      <c r="K65" s="37">
        <f>ROUNDDOWN(J65*1.1,0)</f>
        <v>200217</v>
      </c>
      <c r="L65" s="37"/>
    </row>
    <row r="66" spans="1:12" ht="30" customHeight="1" x14ac:dyDescent="0.15">
      <c r="A66" s="226" t="s">
        <v>3</v>
      </c>
      <c r="B66" s="227"/>
      <c r="C66" s="227"/>
      <c r="D66" s="229">
        <f>J65+D63</f>
        <v>788736</v>
      </c>
      <c r="E66" s="230"/>
      <c r="F66" s="230"/>
      <c r="G66" s="230"/>
      <c r="H66" s="230"/>
      <c r="I66" s="230"/>
      <c r="J66" s="231"/>
      <c r="K66" s="37">
        <f>ROUNDDOWN(D66*1.1,0)</f>
        <v>867609</v>
      </c>
      <c r="L66" s="116" t="s">
        <v>79</v>
      </c>
    </row>
    <row r="67" spans="1:12" ht="16.5" customHeight="1" x14ac:dyDescent="0.15">
      <c r="D67" s="29"/>
      <c r="E67" s="5"/>
      <c r="F67" s="5"/>
      <c r="G67" s="8"/>
      <c r="H67" s="5"/>
      <c r="I67" s="96" t="s">
        <v>4</v>
      </c>
      <c r="J67" s="99">
        <f>入力用シート!B1</f>
        <v>0</v>
      </c>
    </row>
  </sheetData>
  <mergeCells count="20">
    <mergeCell ref="A66:C66"/>
    <mergeCell ref="D66:J66"/>
    <mergeCell ref="A33:C62"/>
    <mergeCell ref="E34:J34"/>
    <mergeCell ref="A63:C63"/>
    <mergeCell ref="D63:J63"/>
    <mergeCell ref="A64:J64"/>
    <mergeCell ref="A15:C20"/>
    <mergeCell ref="A13:C14"/>
    <mergeCell ref="D13:J14"/>
    <mergeCell ref="A29:C32"/>
    <mergeCell ref="A22:C28"/>
    <mergeCell ref="A21:C21"/>
    <mergeCell ref="A11:C12"/>
    <mergeCell ref="D11:J12"/>
    <mergeCell ref="A4:J4"/>
    <mergeCell ref="C6:J6"/>
    <mergeCell ref="C7:J7"/>
    <mergeCell ref="C8:J8"/>
    <mergeCell ref="A10:J10"/>
  </mergeCells>
  <phoneticPr fontId="2"/>
  <printOptions horizontalCentered="1"/>
  <pageMargins left="0.19685039370078741" right="0.19685039370078741" top="0.39370078740157483" bottom="0.19685039370078741" header="0.19685039370078741" footer="0.19685039370078741"/>
  <pageSetup paperSize="9" scale="67" fitToWidth="0" fitToHeight="0" orientation="portrait" horizontalDpi="300" verticalDpi="300" r:id="rId1"/>
  <headerFooter alignWithMargins="0">
    <oddHeader>&amp;R【2023.4.1契約から使用】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view="pageBreakPreview" topLeftCell="A42" zoomScaleNormal="100" zoomScaleSheetLayoutView="100" workbookViewId="0">
      <selection activeCell="D63" sqref="D63:J63"/>
    </sheetView>
  </sheetViews>
  <sheetFormatPr defaultRowHeight="13.5" x14ac:dyDescent="0.15"/>
  <cols>
    <col min="1" max="3" width="8.625" style="1" customWidth="1"/>
    <col min="4" max="4" width="9" style="85" customWidth="1"/>
    <col min="5" max="9" width="13.625" style="1" customWidth="1"/>
    <col min="10" max="10" width="15.625" style="1" customWidth="1"/>
    <col min="11" max="11" width="11.375" style="1" bestFit="1" customWidth="1"/>
    <col min="12" max="16384" width="9" style="1"/>
  </cols>
  <sheetData>
    <row r="1" spans="1:10" x14ac:dyDescent="0.15">
      <c r="A1" s="1" t="s">
        <v>50</v>
      </c>
      <c r="D1" s="1"/>
      <c r="J1" s="102" t="s">
        <v>88</v>
      </c>
    </row>
    <row r="2" spans="1:10" s="60" customFormat="1" x14ac:dyDescent="0.15"/>
    <row r="3" spans="1:10" ht="13.5" customHeight="1" x14ac:dyDescent="0.15">
      <c r="D3" s="1"/>
      <c r="I3" s="96"/>
    </row>
    <row r="4" spans="1:10" s="103" customFormat="1" ht="30" customHeight="1" x14ac:dyDescent="0.3">
      <c r="A4" s="215" t="s">
        <v>52</v>
      </c>
      <c r="B4" s="215"/>
      <c r="C4" s="215"/>
      <c r="D4" s="215"/>
      <c r="E4" s="215"/>
      <c r="F4" s="215"/>
      <c r="G4" s="215"/>
      <c r="H4" s="215"/>
      <c r="I4" s="215"/>
      <c r="J4" s="215"/>
    </row>
    <row r="5" spans="1:10" s="103" customFormat="1" ht="22.5" customHeight="1" x14ac:dyDescent="0.3">
      <c r="A5" s="118"/>
      <c r="B5" s="118"/>
      <c r="C5" s="118"/>
      <c r="D5" s="118"/>
      <c r="E5" s="118"/>
      <c r="F5" s="118"/>
      <c r="G5" s="118"/>
      <c r="H5" s="118"/>
      <c r="I5" s="118"/>
    </row>
    <row r="6" spans="1:10" s="103" customFormat="1" ht="45" customHeight="1" x14ac:dyDescent="0.3">
      <c r="A6" s="104" t="s">
        <v>57</v>
      </c>
      <c r="B6" s="104"/>
      <c r="C6" s="216">
        <f>入力用シート!B2</f>
        <v>0</v>
      </c>
      <c r="D6" s="216"/>
      <c r="E6" s="216"/>
      <c r="F6" s="216"/>
      <c r="G6" s="216"/>
      <c r="H6" s="216"/>
      <c r="I6" s="216"/>
      <c r="J6" s="216"/>
    </row>
    <row r="7" spans="1:10" s="103" customFormat="1" ht="30" customHeight="1" x14ac:dyDescent="0.3">
      <c r="A7" s="104" t="s">
        <v>53</v>
      </c>
      <c r="B7" s="104"/>
      <c r="C7" s="216" t="str">
        <f>入力用シート!B3</f>
        <v>株式会社</v>
      </c>
      <c r="D7" s="216"/>
      <c r="E7" s="216"/>
      <c r="F7" s="216"/>
      <c r="G7" s="216"/>
      <c r="H7" s="216"/>
      <c r="I7" s="216"/>
      <c r="J7" s="216"/>
    </row>
    <row r="8" spans="1:10" ht="30" customHeight="1" x14ac:dyDescent="0.15">
      <c r="A8" s="104" t="s">
        <v>54</v>
      </c>
      <c r="B8" s="104"/>
      <c r="C8" s="217">
        <f>D66</f>
        <v>343200</v>
      </c>
      <c r="D8" s="217"/>
      <c r="E8" s="217"/>
      <c r="F8" s="217"/>
      <c r="G8" s="217"/>
      <c r="H8" s="217"/>
      <c r="I8" s="217"/>
      <c r="J8" s="217"/>
    </row>
    <row r="9" spans="1:10" ht="30" customHeight="1" x14ac:dyDescent="0.15">
      <c r="A9" s="5" t="s">
        <v>55</v>
      </c>
      <c r="B9" s="5"/>
      <c r="C9" s="5"/>
      <c r="D9" s="5"/>
      <c r="J9" s="101" t="s">
        <v>56</v>
      </c>
    </row>
    <row r="10" spans="1:10" ht="28.5" customHeight="1" x14ac:dyDescent="0.15">
      <c r="A10" s="218" t="s">
        <v>17</v>
      </c>
      <c r="B10" s="219"/>
      <c r="C10" s="219"/>
      <c r="D10" s="219"/>
      <c r="E10" s="219"/>
      <c r="F10" s="219"/>
      <c r="G10" s="219"/>
      <c r="H10" s="219"/>
      <c r="I10" s="219"/>
      <c r="J10" s="220"/>
    </row>
    <row r="11" spans="1:10" x14ac:dyDescent="0.15">
      <c r="A11" s="205" t="s">
        <v>14</v>
      </c>
      <c r="B11" s="206"/>
      <c r="C11" s="206"/>
      <c r="D11" s="209"/>
      <c r="E11" s="210"/>
      <c r="F11" s="210"/>
      <c r="G11" s="210"/>
      <c r="H11" s="210"/>
      <c r="I11" s="210"/>
      <c r="J11" s="211"/>
    </row>
    <row r="12" spans="1:10" x14ac:dyDescent="0.15">
      <c r="A12" s="207"/>
      <c r="B12" s="208"/>
      <c r="C12" s="208"/>
      <c r="D12" s="212"/>
      <c r="E12" s="213"/>
      <c r="F12" s="213"/>
      <c r="G12" s="213"/>
      <c r="H12" s="213"/>
      <c r="I12" s="213"/>
      <c r="J12" s="214"/>
    </row>
    <row r="13" spans="1:10" x14ac:dyDescent="0.15">
      <c r="A13" s="205" t="s">
        <v>15</v>
      </c>
      <c r="B13" s="206"/>
      <c r="C13" s="206"/>
      <c r="D13" s="209"/>
      <c r="E13" s="210"/>
      <c r="F13" s="210"/>
      <c r="G13" s="210"/>
      <c r="H13" s="210"/>
      <c r="I13" s="210"/>
      <c r="J13" s="211"/>
    </row>
    <row r="14" spans="1:10" x14ac:dyDescent="0.15">
      <c r="A14" s="207"/>
      <c r="B14" s="208"/>
      <c r="C14" s="208"/>
      <c r="D14" s="212"/>
      <c r="E14" s="213"/>
      <c r="F14" s="213"/>
      <c r="G14" s="213"/>
      <c r="H14" s="213"/>
      <c r="I14" s="213"/>
      <c r="J14" s="214"/>
    </row>
    <row r="15" spans="1:10" x14ac:dyDescent="0.15">
      <c r="A15" s="205" t="s">
        <v>80</v>
      </c>
      <c r="B15" s="206"/>
      <c r="C15" s="221"/>
      <c r="D15" s="108" t="s">
        <v>81</v>
      </c>
      <c r="E15" s="5"/>
      <c r="F15" s="156"/>
      <c r="G15" s="156"/>
      <c r="H15" s="156"/>
      <c r="I15" s="98" t="s">
        <v>1</v>
      </c>
      <c r="J15" s="131">
        <v>0</v>
      </c>
    </row>
    <row r="16" spans="1:10" x14ac:dyDescent="0.15">
      <c r="A16" s="222"/>
      <c r="B16" s="223"/>
      <c r="C16" s="224"/>
      <c r="D16" s="15" t="s">
        <v>82</v>
      </c>
      <c r="E16" s="5"/>
      <c r="F16" s="11"/>
      <c r="G16" s="11"/>
      <c r="H16" s="11"/>
      <c r="I16" s="98" t="str">
        <f>I20</f>
        <v>=</v>
      </c>
      <c r="J16" s="32">
        <v>100000</v>
      </c>
    </row>
    <row r="17" spans="1:11" x14ac:dyDescent="0.15">
      <c r="A17" s="222"/>
      <c r="B17" s="223"/>
      <c r="C17" s="224"/>
      <c r="D17" s="15" t="s">
        <v>85</v>
      </c>
      <c r="E17" s="5"/>
      <c r="F17" s="11"/>
      <c r="G17" s="11"/>
      <c r="H17" s="11"/>
      <c r="I17" s="98"/>
      <c r="J17" s="127"/>
    </row>
    <row r="18" spans="1:11" x14ac:dyDescent="0.15">
      <c r="A18" s="222"/>
      <c r="B18" s="223"/>
      <c r="C18" s="224"/>
      <c r="D18" s="31">
        <v>120000</v>
      </c>
      <c r="E18" s="5"/>
      <c r="F18" s="11"/>
      <c r="G18" s="11"/>
      <c r="H18" s="11"/>
      <c r="I18" s="98" t="s">
        <v>84</v>
      </c>
      <c r="J18" s="32">
        <v>120000</v>
      </c>
    </row>
    <row r="19" spans="1:11" x14ac:dyDescent="0.15">
      <c r="A19" s="222"/>
      <c r="B19" s="223"/>
      <c r="C19" s="224"/>
      <c r="D19" s="138"/>
      <c r="E19" s="15"/>
      <c r="F19" s="11"/>
      <c r="G19" s="11"/>
      <c r="H19" s="11"/>
      <c r="I19" s="98"/>
      <c r="J19" s="127"/>
    </row>
    <row r="20" spans="1:11" x14ac:dyDescent="0.15">
      <c r="A20" s="222"/>
      <c r="B20" s="223"/>
      <c r="C20" s="224"/>
      <c r="D20" s="143"/>
      <c r="E20" s="5"/>
      <c r="F20" s="11"/>
      <c r="G20" s="11"/>
      <c r="H20" s="11" t="s">
        <v>32</v>
      </c>
      <c r="I20" s="98" t="s">
        <v>1</v>
      </c>
      <c r="J20" s="32">
        <f>SUM(J15:J16,J18)</f>
        <v>220000</v>
      </c>
    </row>
    <row r="21" spans="1:11" x14ac:dyDescent="0.15">
      <c r="A21" s="226" t="s">
        <v>109</v>
      </c>
      <c r="B21" s="227"/>
      <c r="C21" s="228"/>
      <c r="D21" s="144"/>
      <c r="E21" s="147"/>
      <c r="F21" s="145" t="s">
        <v>117</v>
      </c>
      <c r="G21" s="145" t="s">
        <v>110</v>
      </c>
      <c r="H21" s="145" t="s">
        <v>111</v>
      </c>
      <c r="I21" s="146" t="s">
        <v>112</v>
      </c>
      <c r="J21" s="149">
        <f>E21*10*100/130</f>
        <v>0</v>
      </c>
    </row>
    <row r="22" spans="1:11" ht="17.25" customHeight="1" x14ac:dyDescent="0.15">
      <c r="A22" s="205" t="s">
        <v>113</v>
      </c>
      <c r="B22" s="206"/>
      <c r="C22" s="221"/>
      <c r="D22" s="89" t="s">
        <v>36</v>
      </c>
      <c r="E22" s="84"/>
      <c r="F22" s="84"/>
      <c r="G22" s="84"/>
      <c r="H22" s="84"/>
      <c r="I22" s="84"/>
      <c r="J22" s="54"/>
    </row>
    <row r="23" spans="1:11" ht="18" customHeight="1" x14ac:dyDescent="0.15">
      <c r="A23" s="222"/>
      <c r="B23" s="223"/>
      <c r="C23" s="224"/>
      <c r="D23" s="90" t="s">
        <v>37</v>
      </c>
      <c r="E23" s="86"/>
      <c r="F23" s="64"/>
      <c r="G23" s="65"/>
      <c r="H23" s="66"/>
      <c r="I23" s="65"/>
      <c r="J23" s="63">
        <f>0+ROUNDDOWN(K23,0)</f>
        <v>0</v>
      </c>
      <c r="K23" s="1">
        <f>F23*1.08</f>
        <v>0</v>
      </c>
    </row>
    <row r="24" spans="1:11" ht="18" customHeight="1" x14ac:dyDescent="0.15">
      <c r="A24" s="222"/>
      <c r="B24" s="223"/>
      <c r="C24" s="224"/>
      <c r="D24" s="9" t="s">
        <v>103</v>
      </c>
      <c r="E24" s="86"/>
      <c r="F24" s="64"/>
      <c r="G24" s="65"/>
      <c r="H24" s="66"/>
      <c r="I24" s="65"/>
      <c r="J24" s="67">
        <f>ROUNDDOWN(K24,0)</f>
        <v>0</v>
      </c>
      <c r="K24" s="1">
        <f>F24*1.08*1/1</f>
        <v>0</v>
      </c>
    </row>
    <row r="25" spans="1:11" x14ac:dyDescent="0.15">
      <c r="A25" s="222"/>
      <c r="B25" s="223"/>
      <c r="C25" s="224"/>
      <c r="D25" s="90" t="s">
        <v>120</v>
      </c>
      <c r="E25" s="86"/>
      <c r="F25" s="64"/>
      <c r="G25" s="65"/>
      <c r="H25" s="66"/>
      <c r="I25" s="65"/>
      <c r="J25" s="67">
        <f>ROUNDDOWN(K25,0)</f>
        <v>0</v>
      </c>
      <c r="K25" s="1">
        <f>F25*1.08*1/1</f>
        <v>0</v>
      </c>
    </row>
    <row r="26" spans="1:11" x14ac:dyDescent="0.15">
      <c r="A26" s="222"/>
      <c r="B26" s="223"/>
      <c r="C26" s="224"/>
      <c r="D26" s="90" t="s">
        <v>105</v>
      </c>
      <c r="E26" s="86"/>
      <c r="F26" s="64"/>
      <c r="G26" s="65"/>
      <c r="H26" s="66"/>
      <c r="I26" s="65"/>
      <c r="J26" s="67">
        <f>ROUNDDOWN(K26,0)</f>
        <v>0</v>
      </c>
      <c r="K26" s="1">
        <f>F26*1.08*1/1</f>
        <v>0</v>
      </c>
    </row>
    <row r="27" spans="1:11" x14ac:dyDescent="0.15">
      <c r="A27" s="222"/>
      <c r="B27" s="223"/>
      <c r="C27" s="224"/>
      <c r="D27" s="90" t="s">
        <v>107</v>
      </c>
      <c r="E27" s="86"/>
      <c r="F27" s="64"/>
      <c r="G27" s="65"/>
      <c r="H27" s="66"/>
      <c r="I27" s="65"/>
      <c r="J27" s="67">
        <f>ROUNDDOWN(K27,0)</f>
        <v>0</v>
      </c>
    </row>
    <row r="28" spans="1:11" ht="15" customHeight="1" x14ac:dyDescent="0.15">
      <c r="A28" s="207"/>
      <c r="B28" s="208"/>
      <c r="C28" s="225"/>
      <c r="D28" s="9"/>
      <c r="E28" s="55"/>
      <c r="F28" s="12"/>
      <c r="G28" s="11"/>
      <c r="H28" s="158" t="s">
        <v>32</v>
      </c>
      <c r="I28" s="79"/>
      <c r="J28" s="63">
        <f>SUM(J23:J26)</f>
        <v>0</v>
      </c>
    </row>
    <row r="29" spans="1:11" x14ac:dyDescent="0.15">
      <c r="A29" s="205" t="s">
        <v>114</v>
      </c>
      <c r="B29" s="206"/>
      <c r="C29" s="206"/>
      <c r="D29" s="2" t="s">
        <v>5</v>
      </c>
      <c r="E29" s="3"/>
      <c r="F29" s="3"/>
      <c r="G29" s="3"/>
      <c r="H29" s="3"/>
      <c r="I29" s="3"/>
      <c r="J29" s="4"/>
    </row>
    <row r="30" spans="1:11" ht="18" customHeight="1" x14ac:dyDescent="0.15">
      <c r="A30" s="222"/>
      <c r="B30" s="223"/>
      <c r="C30" s="223"/>
      <c r="D30" s="44">
        <v>7000</v>
      </c>
      <c r="E30" s="164">
        <v>0</v>
      </c>
      <c r="F30" s="5"/>
      <c r="G30" s="33"/>
      <c r="H30" s="33"/>
      <c r="I30" s="33"/>
      <c r="J30" s="67">
        <f>D30*E30</f>
        <v>0</v>
      </c>
    </row>
    <row r="31" spans="1:11" ht="18" customHeight="1" x14ac:dyDescent="0.15">
      <c r="A31" s="222"/>
      <c r="B31" s="223"/>
      <c r="C31" s="223"/>
      <c r="D31" s="44">
        <v>13000</v>
      </c>
      <c r="E31" s="164">
        <v>0</v>
      </c>
      <c r="F31" s="5"/>
      <c r="G31" s="33"/>
      <c r="H31" s="33"/>
      <c r="I31" s="33"/>
      <c r="J31" s="67">
        <f>D31*E31</f>
        <v>0</v>
      </c>
    </row>
    <row r="32" spans="1:11" ht="20.25" customHeight="1" x14ac:dyDescent="0.15">
      <c r="A32" s="207"/>
      <c r="B32" s="208"/>
      <c r="C32" s="208"/>
      <c r="D32" s="18"/>
      <c r="E32" s="79"/>
      <c r="F32" s="19"/>
      <c r="G32" s="158"/>
      <c r="H32" s="158" t="s">
        <v>32</v>
      </c>
      <c r="I32" s="79"/>
      <c r="J32" s="20">
        <f>SUM(J30:J31)</f>
        <v>0</v>
      </c>
    </row>
    <row r="33" spans="1:11" ht="18" customHeight="1" x14ac:dyDescent="0.15">
      <c r="A33" s="205" t="s">
        <v>115</v>
      </c>
      <c r="B33" s="206"/>
      <c r="C33" s="221"/>
      <c r="D33" s="89" t="s">
        <v>34</v>
      </c>
      <c r="E33" s="3"/>
      <c r="F33" s="3"/>
      <c r="G33" s="3"/>
      <c r="H33" s="3"/>
      <c r="I33" s="3"/>
      <c r="J33" s="4"/>
    </row>
    <row r="34" spans="1:11" ht="15" customHeight="1" x14ac:dyDescent="0.15">
      <c r="A34" s="222"/>
      <c r="B34" s="223"/>
      <c r="C34" s="224"/>
      <c r="D34" s="87"/>
      <c r="E34" s="232"/>
      <c r="F34" s="232"/>
      <c r="G34" s="232"/>
      <c r="H34" s="232"/>
      <c r="I34" s="232"/>
      <c r="J34" s="233"/>
    </row>
    <row r="35" spans="1:11" ht="18.75" customHeight="1" x14ac:dyDescent="0.15">
      <c r="A35" s="222"/>
      <c r="B35" s="223"/>
      <c r="C35" s="224"/>
      <c r="D35" s="89" t="s">
        <v>35</v>
      </c>
      <c r="E35" s="43"/>
      <c r="F35" s="5"/>
      <c r="G35" s="33"/>
      <c r="H35" s="33"/>
      <c r="I35" s="33"/>
      <c r="J35" s="61"/>
    </row>
    <row r="36" spans="1:11" ht="18" customHeight="1" x14ac:dyDescent="0.15">
      <c r="A36" s="222"/>
      <c r="B36" s="223"/>
      <c r="C36" s="224"/>
      <c r="D36" s="90"/>
      <c r="E36" s="120"/>
      <c r="F36" s="5"/>
      <c r="G36" s="33"/>
      <c r="H36" s="33"/>
      <c r="I36" s="33"/>
      <c r="J36" s="61"/>
    </row>
    <row r="37" spans="1:11" ht="18" customHeight="1" x14ac:dyDescent="0.15">
      <c r="A37" s="222"/>
      <c r="B37" s="223"/>
      <c r="C37" s="224"/>
      <c r="D37" s="87"/>
      <c r="E37" s="120"/>
      <c r="F37" s="5"/>
      <c r="G37" s="33"/>
      <c r="H37" s="33"/>
      <c r="I37" s="33"/>
      <c r="J37" s="61"/>
    </row>
    <row r="38" spans="1:11" ht="18" customHeight="1" x14ac:dyDescent="0.15">
      <c r="A38" s="222"/>
      <c r="B38" s="223"/>
      <c r="C38" s="224"/>
      <c r="D38" s="87"/>
      <c r="E38" s="106" t="s">
        <v>7</v>
      </c>
      <c r="F38" s="5"/>
      <c r="G38" s="55"/>
      <c r="H38" s="55"/>
      <c r="I38" s="55"/>
      <c r="J38" s="10"/>
    </row>
    <row r="39" spans="1:11" ht="18" customHeight="1" x14ac:dyDescent="0.15">
      <c r="A39" s="222"/>
      <c r="B39" s="223"/>
      <c r="C39" s="224"/>
      <c r="D39" s="87"/>
      <c r="E39" s="106" t="s">
        <v>121</v>
      </c>
      <c r="F39" s="5"/>
      <c r="G39" s="24"/>
      <c r="H39" s="24"/>
      <c r="I39" s="24"/>
      <c r="J39" s="25"/>
      <c r="K39" s="21"/>
    </row>
    <row r="40" spans="1:11" ht="18" customHeight="1" x14ac:dyDescent="0.15">
      <c r="A40" s="222"/>
      <c r="B40" s="223"/>
      <c r="C40" s="224"/>
      <c r="D40" s="87"/>
      <c r="E40" s="106" t="s">
        <v>47</v>
      </c>
      <c r="F40" s="5"/>
      <c r="G40" s="24"/>
      <c r="H40" s="24"/>
      <c r="I40" s="24"/>
      <c r="J40" s="25"/>
      <c r="K40" s="21"/>
    </row>
    <row r="41" spans="1:11" ht="18" customHeight="1" x14ac:dyDescent="0.15">
      <c r="A41" s="222"/>
      <c r="B41" s="223"/>
      <c r="C41" s="224"/>
      <c r="D41" s="87"/>
      <c r="E41" s="106" t="s">
        <v>122</v>
      </c>
      <c r="F41" s="5"/>
      <c r="G41" s="24"/>
      <c r="H41" s="24"/>
      <c r="I41" s="24"/>
      <c r="J41" s="25"/>
      <c r="K41" s="21"/>
    </row>
    <row r="42" spans="1:11" ht="18" customHeight="1" x14ac:dyDescent="0.15">
      <c r="A42" s="222"/>
      <c r="B42" s="223"/>
      <c r="C42" s="224"/>
      <c r="D42" s="87"/>
      <c r="E42" s="106" t="s">
        <v>48</v>
      </c>
      <c r="F42" s="5"/>
      <c r="G42" s="24"/>
      <c r="H42" s="24"/>
      <c r="I42" s="24"/>
      <c r="J42" s="25"/>
      <c r="K42" s="21"/>
    </row>
    <row r="43" spans="1:11" ht="18" customHeight="1" x14ac:dyDescent="0.15">
      <c r="A43" s="222"/>
      <c r="B43" s="223"/>
      <c r="C43" s="224"/>
      <c r="D43" s="87"/>
      <c r="E43" s="106" t="s">
        <v>69</v>
      </c>
      <c r="F43" s="5"/>
      <c r="G43" s="24"/>
      <c r="H43" s="24"/>
      <c r="I43" s="24"/>
      <c r="J43" s="25"/>
      <c r="K43" s="21"/>
    </row>
    <row r="44" spans="1:11" ht="18" customHeight="1" x14ac:dyDescent="0.15">
      <c r="A44" s="222"/>
      <c r="B44" s="223"/>
      <c r="C44" s="224"/>
      <c r="D44" s="87"/>
      <c r="E44" s="106" t="s">
        <v>6</v>
      </c>
      <c r="F44" s="5"/>
      <c r="G44" s="24"/>
      <c r="H44" s="24"/>
      <c r="I44" s="24"/>
      <c r="J44" s="25"/>
      <c r="K44" s="21"/>
    </row>
    <row r="45" spans="1:11" ht="18" customHeight="1" x14ac:dyDescent="0.15">
      <c r="A45" s="222"/>
      <c r="B45" s="223"/>
      <c r="C45" s="224"/>
      <c r="D45" s="87"/>
      <c r="E45" s="106" t="s">
        <v>45</v>
      </c>
      <c r="F45" s="5"/>
      <c r="G45" s="24"/>
      <c r="H45" s="24"/>
      <c r="I45" s="24"/>
      <c r="J45" s="25"/>
      <c r="K45" s="21"/>
    </row>
    <row r="46" spans="1:11" ht="18" customHeight="1" x14ac:dyDescent="0.15">
      <c r="A46" s="222"/>
      <c r="B46" s="223"/>
      <c r="C46" s="224"/>
      <c r="D46" s="87"/>
      <c r="E46" s="106" t="s">
        <v>46</v>
      </c>
      <c r="F46" s="5"/>
      <c r="G46" s="24"/>
      <c r="H46" s="24"/>
      <c r="I46" s="24"/>
      <c r="J46" s="25"/>
      <c r="K46" s="21"/>
    </row>
    <row r="47" spans="1:11" ht="18" customHeight="1" x14ac:dyDescent="0.15">
      <c r="A47" s="222"/>
      <c r="B47" s="223"/>
      <c r="C47" s="224"/>
      <c r="D47" s="87"/>
      <c r="E47" s="106" t="s">
        <v>60</v>
      </c>
      <c r="F47" s="5"/>
      <c r="G47" s="24"/>
      <c r="H47" s="24"/>
      <c r="I47" s="24"/>
      <c r="J47" s="25"/>
      <c r="K47" s="21"/>
    </row>
    <row r="48" spans="1:11" ht="18" customHeight="1" x14ac:dyDescent="0.15">
      <c r="A48" s="222"/>
      <c r="B48" s="223"/>
      <c r="C48" s="224"/>
      <c r="D48" s="87"/>
      <c r="E48" s="5"/>
      <c r="F48" s="5"/>
      <c r="G48" s="24"/>
      <c r="H48" s="24"/>
      <c r="I48" s="24"/>
      <c r="J48" s="25"/>
      <c r="K48" s="21"/>
    </row>
    <row r="49" spans="1:13" ht="18" customHeight="1" x14ac:dyDescent="0.15">
      <c r="A49" s="222"/>
      <c r="B49" s="223"/>
      <c r="C49" s="224"/>
      <c r="D49" s="87"/>
      <c r="E49" s="121"/>
      <c r="F49" s="122"/>
      <c r="G49" s="24"/>
      <c r="H49" s="24"/>
      <c r="I49" s="24"/>
      <c r="J49" s="25"/>
      <c r="K49" s="21"/>
    </row>
    <row r="50" spans="1:13" ht="18" customHeight="1" x14ac:dyDescent="0.15">
      <c r="A50" s="222"/>
      <c r="B50" s="223"/>
      <c r="C50" s="224"/>
      <c r="D50" s="87"/>
      <c r="E50" s="121"/>
      <c r="F50" s="122"/>
      <c r="G50" s="24"/>
      <c r="H50" s="24"/>
      <c r="I50" s="123"/>
      <c r="J50" s="124"/>
      <c r="K50" s="21"/>
    </row>
    <row r="51" spans="1:13" ht="18" customHeight="1" x14ac:dyDescent="0.15">
      <c r="A51" s="222"/>
      <c r="B51" s="223"/>
      <c r="C51" s="224"/>
      <c r="D51" s="87"/>
      <c r="E51" s="41" t="s">
        <v>93</v>
      </c>
      <c r="F51" s="5"/>
      <c r="G51" s="26"/>
      <c r="H51" s="27"/>
      <c r="I51" s="27"/>
      <c r="J51" s="28"/>
    </row>
    <row r="52" spans="1:13" ht="18" customHeight="1" x14ac:dyDescent="0.15">
      <c r="A52" s="222"/>
      <c r="B52" s="223"/>
      <c r="C52" s="224"/>
      <c r="D52" s="87"/>
      <c r="E52" s="75" t="s">
        <v>123</v>
      </c>
      <c r="F52" s="5"/>
      <c r="G52" s="76"/>
      <c r="H52" s="76"/>
      <c r="I52" s="77"/>
      <c r="J52" s="78"/>
      <c r="K52" s="37">
        <f>(14000+10000+28000)*0*0+(112000*0*0)</f>
        <v>0</v>
      </c>
      <c r="L52" s="37"/>
    </row>
    <row r="53" spans="1:13" ht="18" customHeight="1" x14ac:dyDescent="0.15">
      <c r="A53" s="222"/>
      <c r="B53" s="223"/>
      <c r="C53" s="224"/>
      <c r="D53" s="87"/>
      <c r="E53" s="74" t="s">
        <v>124</v>
      </c>
      <c r="F53" s="5"/>
      <c r="G53" s="57"/>
      <c r="H53" s="80"/>
      <c r="I53" s="59" t="s">
        <v>1</v>
      </c>
      <c r="J53" s="62">
        <f>K52</f>
        <v>0</v>
      </c>
      <c r="K53" s="37"/>
      <c r="L53" s="37"/>
    </row>
    <row r="54" spans="1:13" ht="18" customHeight="1" x14ac:dyDescent="0.15">
      <c r="A54" s="222"/>
      <c r="B54" s="223"/>
      <c r="C54" s="224"/>
      <c r="D54" s="87"/>
      <c r="E54" s="41" t="s">
        <v>94</v>
      </c>
      <c r="F54" s="5"/>
      <c r="G54" s="15"/>
      <c r="H54" s="55"/>
      <c r="I54" s="31"/>
      <c r="J54" s="32"/>
      <c r="K54" s="37"/>
      <c r="L54" s="37"/>
    </row>
    <row r="55" spans="1:13" ht="18" customHeight="1" x14ac:dyDescent="0.15">
      <c r="A55" s="222"/>
      <c r="B55" s="223"/>
      <c r="C55" s="224"/>
      <c r="D55" s="87"/>
      <c r="E55" s="75" t="s">
        <v>125</v>
      </c>
      <c r="F55" s="5"/>
      <c r="G55" s="22"/>
      <c r="H55" s="22"/>
      <c r="I55" s="29"/>
      <c r="J55" s="30"/>
      <c r="K55" s="37">
        <f>(14000+10000+21000)*0*0+(112000*0*0)</f>
        <v>0</v>
      </c>
      <c r="L55" s="37"/>
    </row>
    <row r="56" spans="1:13" ht="18" customHeight="1" x14ac:dyDescent="0.15">
      <c r="A56" s="222"/>
      <c r="B56" s="223"/>
      <c r="C56" s="224"/>
      <c r="D56" s="87"/>
      <c r="E56" s="74" t="s">
        <v>126</v>
      </c>
      <c r="F56" s="5"/>
      <c r="G56" s="15"/>
      <c r="H56" s="55"/>
      <c r="I56" s="59" t="s">
        <v>1</v>
      </c>
      <c r="J56" s="62">
        <f>K55</f>
        <v>0</v>
      </c>
      <c r="K56" s="37"/>
      <c r="L56" s="37"/>
    </row>
    <row r="57" spans="1:13" ht="18" customHeight="1" x14ac:dyDescent="0.15">
      <c r="A57" s="222"/>
      <c r="B57" s="223"/>
      <c r="C57" s="224"/>
      <c r="D57" s="87"/>
      <c r="E57" s="41" t="s">
        <v>95</v>
      </c>
      <c r="F57" s="5"/>
      <c r="G57" s="15"/>
      <c r="H57" s="55"/>
      <c r="I57" s="31"/>
      <c r="J57" s="32"/>
      <c r="K57" s="37"/>
      <c r="L57" s="37"/>
    </row>
    <row r="58" spans="1:13" ht="18" customHeight="1" x14ac:dyDescent="0.15">
      <c r="A58" s="222"/>
      <c r="B58" s="223"/>
      <c r="C58" s="224"/>
      <c r="D58" s="87"/>
      <c r="E58" s="74" t="s">
        <v>127</v>
      </c>
      <c r="F58" s="5"/>
      <c r="G58" s="15"/>
      <c r="H58" s="55"/>
      <c r="I58" s="59" t="s">
        <v>1</v>
      </c>
      <c r="J58" s="62">
        <f>K58</f>
        <v>0</v>
      </c>
      <c r="K58" s="37">
        <f>(7000+5000+14000)*0*0</f>
        <v>0</v>
      </c>
      <c r="L58" s="37"/>
    </row>
    <row r="59" spans="1:13" ht="18" customHeight="1" x14ac:dyDescent="0.15">
      <c r="A59" s="222"/>
      <c r="B59" s="223"/>
      <c r="C59" s="224"/>
      <c r="D59" s="87"/>
      <c r="E59" s="33"/>
      <c r="F59" s="23"/>
      <c r="G59" s="15"/>
      <c r="H59" s="55"/>
      <c r="I59" s="5"/>
      <c r="J59" s="6"/>
      <c r="K59" s="37"/>
      <c r="L59" s="37"/>
    </row>
    <row r="60" spans="1:13" ht="18" customHeight="1" x14ac:dyDescent="0.15">
      <c r="A60" s="222"/>
      <c r="B60" s="223"/>
      <c r="C60" s="224"/>
      <c r="D60" s="87"/>
      <c r="E60" s="155"/>
      <c r="F60" s="56"/>
      <c r="G60" s="73"/>
      <c r="H60" s="158" t="s">
        <v>32</v>
      </c>
      <c r="I60" s="79"/>
      <c r="J60" s="32">
        <f>0</f>
        <v>0</v>
      </c>
      <c r="K60" s="37"/>
      <c r="L60" s="37"/>
    </row>
    <row r="61" spans="1:13" ht="18" customHeight="1" x14ac:dyDescent="0.15">
      <c r="A61" s="222"/>
      <c r="B61" s="223"/>
      <c r="C61" s="224"/>
      <c r="D61" s="2" t="s">
        <v>43</v>
      </c>
      <c r="E61" s="3"/>
      <c r="F61" s="3"/>
      <c r="G61" s="3"/>
      <c r="H61" s="3"/>
      <c r="I61" s="3"/>
      <c r="J61" s="4"/>
      <c r="K61" s="37"/>
      <c r="L61" s="37"/>
    </row>
    <row r="62" spans="1:13" ht="24" customHeight="1" x14ac:dyDescent="0.15">
      <c r="A62" s="207"/>
      <c r="B62" s="208"/>
      <c r="C62" s="225"/>
      <c r="D62" s="157"/>
      <c r="E62" s="7"/>
      <c r="F62" s="150">
        <f>J20+J21+J28+J32+J60</f>
        <v>220000</v>
      </c>
      <c r="G62" s="160" t="s">
        <v>0</v>
      </c>
      <c r="H62" s="11">
        <v>0.2</v>
      </c>
      <c r="I62" s="98" t="s">
        <v>1</v>
      </c>
      <c r="J62" s="179">
        <f>F62*H62</f>
        <v>44000</v>
      </c>
      <c r="K62" s="37"/>
      <c r="L62" s="37"/>
    </row>
    <row r="63" spans="1:13" ht="30" customHeight="1" x14ac:dyDescent="0.15">
      <c r="A63" s="226" t="s">
        <v>2</v>
      </c>
      <c r="B63" s="234"/>
      <c r="C63" s="234"/>
      <c r="D63" s="229">
        <f>J20+J28+J32+J62</f>
        <v>264000</v>
      </c>
      <c r="E63" s="230"/>
      <c r="F63" s="230"/>
      <c r="G63" s="230"/>
      <c r="H63" s="230"/>
      <c r="I63" s="230"/>
      <c r="J63" s="231"/>
      <c r="K63" s="37"/>
      <c r="L63" s="37"/>
    </row>
    <row r="64" spans="1:13" ht="30" customHeight="1" x14ac:dyDescent="0.15">
      <c r="A64" s="218" t="s">
        <v>16</v>
      </c>
      <c r="B64" s="219"/>
      <c r="C64" s="219"/>
      <c r="D64" s="219"/>
      <c r="E64" s="219"/>
      <c r="F64" s="219"/>
      <c r="G64" s="219"/>
      <c r="H64" s="219"/>
      <c r="I64" s="219"/>
      <c r="J64" s="220"/>
      <c r="K64" s="37"/>
      <c r="L64" s="37"/>
      <c r="M64" s="36"/>
    </row>
    <row r="65" spans="1:12" ht="30" customHeight="1" x14ac:dyDescent="0.15">
      <c r="A65" s="18"/>
      <c r="B65" s="79"/>
      <c r="C65" s="7"/>
      <c r="D65" s="72"/>
      <c r="E65" s="72"/>
      <c r="F65" s="94">
        <f>D63</f>
        <v>264000</v>
      </c>
      <c r="G65" s="162" t="s">
        <v>0</v>
      </c>
      <c r="H65" s="158">
        <v>0.3</v>
      </c>
      <c r="I65" s="98" t="s">
        <v>1</v>
      </c>
      <c r="J65" s="179">
        <f>F65*0.3</f>
        <v>79200</v>
      </c>
      <c r="K65" s="37"/>
      <c r="L65" s="37"/>
    </row>
    <row r="66" spans="1:12" ht="27" customHeight="1" x14ac:dyDescent="0.15">
      <c r="A66" s="226" t="s">
        <v>3</v>
      </c>
      <c r="B66" s="227"/>
      <c r="C66" s="227"/>
      <c r="D66" s="229">
        <f>J65+D63</f>
        <v>343200</v>
      </c>
      <c r="E66" s="230"/>
      <c r="F66" s="230"/>
      <c r="G66" s="230"/>
      <c r="H66" s="230"/>
      <c r="I66" s="230"/>
      <c r="J66" s="231"/>
      <c r="K66" s="37">
        <f>ROUNDDOWN(D66*1.1,0)</f>
        <v>377520</v>
      </c>
      <c r="L66" s="116" t="s">
        <v>79</v>
      </c>
    </row>
    <row r="67" spans="1:12" ht="30" customHeight="1" x14ac:dyDescent="0.15">
      <c r="A67" s="5"/>
      <c r="B67" s="5"/>
      <c r="C67" s="5"/>
      <c r="D67" s="29"/>
      <c r="E67" s="5"/>
      <c r="F67" s="5"/>
      <c r="G67" s="8"/>
      <c r="H67" s="5"/>
      <c r="I67" s="170" t="s">
        <v>4</v>
      </c>
      <c r="J67" s="46">
        <f>入力用シート!B1</f>
        <v>0</v>
      </c>
    </row>
  </sheetData>
  <mergeCells count="20">
    <mergeCell ref="A33:C62"/>
    <mergeCell ref="E34:J34"/>
    <mergeCell ref="A4:J4"/>
    <mergeCell ref="C6:J6"/>
    <mergeCell ref="C7:J7"/>
    <mergeCell ref="C8:J8"/>
    <mergeCell ref="A10:J10"/>
    <mergeCell ref="A11:C12"/>
    <mergeCell ref="D11:J12"/>
    <mergeCell ref="A13:C14"/>
    <mergeCell ref="D13:J14"/>
    <mergeCell ref="A15:C20"/>
    <mergeCell ref="A29:C32"/>
    <mergeCell ref="A22:C28"/>
    <mergeCell ref="A21:C21"/>
    <mergeCell ref="A63:C63"/>
    <mergeCell ref="D63:J63"/>
    <mergeCell ref="A64:J64"/>
    <mergeCell ref="A66:C66"/>
    <mergeCell ref="D66:J66"/>
  </mergeCells>
  <phoneticPr fontId="2"/>
  <printOptions horizontalCentered="1"/>
  <pageMargins left="0.19685039370078741" right="0.19685039370078741" top="0.39370078740157483" bottom="0.19685039370078741" header="0.19685039370078741" footer="0.19685039370078741"/>
  <pageSetup paperSize="9" scale="67" fitToWidth="0" fitToHeight="0" orientation="portrait" horizontalDpi="300" verticalDpi="300" r:id="rId1"/>
  <headerFooter alignWithMargins="0">
    <oddHeader>&amp;R【2023.4.1契約から使用】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view="pageBreakPreview" topLeftCell="A34" zoomScale="90" zoomScaleNormal="100" zoomScaleSheetLayoutView="90" workbookViewId="0">
      <selection activeCell="J24" sqref="J24"/>
    </sheetView>
  </sheetViews>
  <sheetFormatPr defaultRowHeight="13.5" x14ac:dyDescent="0.15"/>
  <cols>
    <col min="1" max="3" width="8.625" style="1" customWidth="1"/>
    <col min="4" max="4" width="9" style="1" customWidth="1"/>
    <col min="5" max="9" width="13.625" style="1" customWidth="1"/>
    <col min="10" max="10" width="15.625" style="1" customWidth="1"/>
    <col min="11" max="11" width="9" style="1"/>
    <col min="12" max="12" width="11.125" style="1" customWidth="1"/>
    <col min="13" max="16384" width="9" style="1"/>
  </cols>
  <sheetData>
    <row r="1" spans="1:11" ht="15" customHeight="1" x14ac:dyDescent="0.15">
      <c r="A1" s="1" t="s">
        <v>8</v>
      </c>
    </row>
    <row r="2" spans="1:11" s="60" customFormat="1" x14ac:dyDescent="0.15">
      <c r="A2" s="1" t="s">
        <v>50</v>
      </c>
      <c r="B2" s="1"/>
      <c r="C2" s="1"/>
      <c r="D2" s="1"/>
      <c r="E2" s="1"/>
      <c r="F2" s="1"/>
      <c r="G2" s="1"/>
      <c r="H2" s="1"/>
      <c r="I2" s="1"/>
      <c r="J2" s="96" t="s">
        <v>108</v>
      </c>
    </row>
    <row r="3" spans="1:11" s="60" customFormat="1" x14ac:dyDescent="0.15">
      <c r="J3" s="137" t="s">
        <v>104</v>
      </c>
    </row>
    <row r="4" spans="1:11" s="60" customFormat="1" x14ac:dyDescent="0.15">
      <c r="A4" s="1"/>
      <c r="B4" s="1"/>
      <c r="C4" s="1"/>
      <c r="D4" s="1"/>
      <c r="E4" s="1"/>
      <c r="F4" s="1"/>
      <c r="G4" s="1"/>
      <c r="H4" s="1"/>
      <c r="I4" s="96"/>
      <c r="J4" s="1"/>
    </row>
    <row r="5" spans="1:11" s="60" customFormat="1" ht="30" customHeight="1" x14ac:dyDescent="0.15">
      <c r="A5" s="215" t="s">
        <v>52</v>
      </c>
      <c r="B5" s="215"/>
      <c r="C5" s="215"/>
      <c r="D5" s="215"/>
      <c r="E5" s="215"/>
      <c r="F5" s="215"/>
      <c r="G5" s="215"/>
      <c r="H5" s="215"/>
      <c r="I5" s="215"/>
      <c r="J5" s="215"/>
    </row>
    <row r="6" spans="1:11" s="60" customFormat="1" ht="22.5" customHeight="1" x14ac:dyDescent="0.3">
      <c r="A6" s="136"/>
      <c r="B6" s="136"/>
      <c r="C6" s="136"/>
      <c r="D6" s="136"/>
      <c r="E6" s="136"/>
      <c r="F6" s="136"/>
      <c r="G6" s="136"/>
      <c r="H6" s="136"/>
      <c r="I6" s="136"/>
      <c r="J6" s="103"/>
    </row>
    <row r="7" spans="1:11" s="60" customFormat="1" ht="45" customHeight="1" x14ac:dyDescent="0.15">
      <c r="A7" s="104" t="s">
        <v>57</v>
      </c>
      <c r="B7" s="104"/>
      <c r="C7" s="216">
        <f>入力用シート!B2</f>
        <v>0</v>
      </c>
      <c r="D7" s="216"/>
      <c r="E7" s="216"/>
      <c r="F7" s="216"/>
      <c r="G7" s="216"/>
      <c r="H7" s="216"/>
      <c r="I7" s="216"/>
      <c r="J7" s="216"/>
    </row>
    <row r="8" spans="1:11" s="60" customFormat="1" ht="30" customHeight="1" x14ac:dyDescent="0.15">
      <c r="A8" s="104" t="s">
        <v>53</v>
      </c>
      <c r="B8" s="104"/>
      <c r="C8" s="216" t="str">
        <f>入力用シート!B3</f>
        <v>株式会社</v>
      </c>
      <c r="D8" s="216"/>
      <c r="E8" s="216"/>
      <c r="F8" s="216"/>
      <c r="G8" s="216"/>
      <c r="H8" s="216"/>
      <c r="I8" s="216"/>
      <c r="J8" s="216"/>
    </row>
    <row r="9" spans="1:11" s="29" customFormat="1" ht="30" customHeight="1" x14ac:dyDescent="0.15">
      <c r="A9" s="104" t="s">
        <v>54</v>
      </c>
      <c r="B9" s="104"/>
      <c r="C9" s="217">
        <f>D69</f>
        <v>0</v>
      </c>
      <c r="D9" s="217"/>
      <c r="E9" s="217"/>
      <c r="F9" s="217"/>
      <c r="G9" s="217"/>
      <c r="H9" s="217"/>
      <c r="I9" s="217"/>
      <c r="J9" s="217"/>
      <c r="K9" s="37">
        <f>ROUNDDOWN(C9*1.1,0)</f>
        <v>0</v>
      </c>
    </row>
    <row r="10" spans="1:11" s="95" customFormat="1" ht="30" customHeight="1" x14ac:dyDescent="0.3">
      <c r="A10" s="5" t="s">
        <v>55</v>
      </c>
      <c r="B10" s="5"/>
      <c r="C10" s="5"/>
      <c r="D10" s="5"/>
      <c r="E10" s="1"/>
      <c r="F10" s="1"/>
      <c r="G10" s="1"/>
      <c r="H10" s="1"/>
      <c r="I10" s="1"/>
      <c r="J10" s="101" t="s">
        <v>56</v>
      </c>
    </row>
    <row r="11" spans="1:11" ht="30" customHeight="1" x14ac:dyDescent="0.15">
      <c r="A11" s="239" t="s">
        <v>17</v>
      </c>
      <c r="B11" s="240"/>
      <c r="C11" s="240"/>
      <c r="D11" s="240"/>
      <c r="E11" s="240"/>
      <c r="F11" s="240"/>
      <c r="G11" s="240"/>
      <c r="H11" s="240"/>
      <c r="I11" s="240"/>
      <c r="J11" s="241"/>
    </row>
    <row r="12" spans="1:11" ht="15" customHeight="1" x14ac:dyDescent="0.15">
      <c r="A12" s="205" t="s">
        <v>14</v>
      </c>
      <c r="B12" s="206"/>
      <c r="C12" s="206"/>
      <c r="D12" s="209"/>
      <c r="E12" s="210"/>
      <c r="F12" s="210"/>
      <c r="G12" s="210"/>
      <c r="H12" s="210"/>
      <c r="I12" s="210"/>
      <c r="J12" s="211"/>
    </row>
    <row r="13" spans="1:11" ht="15" customHeight="1" x14ac:dyDescent="0.15">
      <c r="A13" s="207"/>
      <c r="B13" s="208"/>
      <c r="C13" s="208"/>
      <c r="D13" s="212"/>
      <c r="E13" s="213"/>
      <c r="F13" s="213"/>
      <c r="G13" s="213"/>
      <c r="H13" s="213"/>
      <c r="I13" s="213"/>
      <c r="J13" s="214"/>
    </row>
    <row r="14" spans="1:11" ht="15" customHeight="1" x14ac:dyDescent="0.15">
      <c r="A14" s="205" t="s">
        <v>15</v>
      </c>
      <c r="B14" s="206"/>
      <c r="C14" s="206"/>
      <c r="D14" s="209"/>
      <c r="E14" s="210"/>
      <c r="F14" s="210"/>
      <c r="G14" s="210"/>
      <c r="H14" s="210"/>
      <c r="I14" s="210"/>
      <c r="J14" s="211"/>
    </row>
    <row r="15" spans="1:11" ht="15" customHeight="1" x14ac:dyDescent="0.15">
      <c r="A15" s="207"/>
      <c r="B15" s="208"/>
      <c r="C15" s="208"/>
      <c r="D15" s="212"/>
      <c r="E15" s="213"/>
      <c r="F15" s="213"/>
      <c r="G15" s="213"/>
      <c r="H15" s="213"/>
      <c r="I15" s="213"/>
      <c r="J15" s="214"/>
    </row>
    <row r="16" spans="1:11" ht="15" customHeight="1" x14ac:dyDescent="0.15">
      <c r="A16" s="205" t="s">
        <v>89</v>
      </c>
      <c r="B16" s="206"/>
      <c r="C16" s="221"/>
      <c r="D16" s="108" t="s">
        <v>81</v>
      </c>
      <c r="E16" s="5"/>
      <c r="F16" s="156"/>
      <c r="G16" s="156"/>
      <c r="H16" s="156"/>
      <c r="I16" s="98" t="s">
        <v>1</v>
      </c>
      <c r="J16" s="131">
        <v>0</v>
      </c>
    </row>
    <row r="17" spans="1:12" ht="15" customHeight="1" x14ac:dyDescent="0.15">
      <c r="A17" s="222"/>
      <c r="B17" s="223"/>
      <c r="C17" s="224"/>
      <c r="D17" s="15" t="s">
        <v>82</v>
      </c>
      <c r="E17" s="5"/>
      <c r="F17" s="11"/>
      <c r="G17" s="11"/>
      <c r="H17" s="11"/>
      <c r="I17" s="98" t="str">
        <f>I21</f>
        <v>=</v>
      </c>
      <c r="J17" s="62">
        <v>0</v>
      </c>
    </row>
    <row r="18" spans="1:12" ht="15" customHeight="1" x14ac:dyDescent="0.15">
      <c r="A18" s="222"/>
      <c r="B18" s="223"/>
      <c r="C18" s="224"/>
      <c r="D18" s="15" t="s">
        <v>85</v>
      </c>
      <c r="E18" s="5"/>
      <c r="F18" s="11"/>
      <c r="G18" s="11"/>
      <c r="H18" s="11"/>
      <c r="I18" s="98"/>
      <c r="J18" s="127"/>
    </row>
    <row r="19" spans="1:12" ht="15" customHeight="1" x14ac:dyDescent="0.15">
      <c r="A19" s="222"/>
      <c r="B19" s="223"/>
      <c r="C19" s="224"/>
      <c r="D19" s="31">
        <v>120000</v>
      </c>
      <c r="E19" s="5"/>
      <c r="F19" s="11"/>
      <c r="G19" s="11"/>
      <c r="H19" s="11"/>
      <c r="I19" s="98" t="s">
        <v>1</v>
      </c>
      <c r="J19" s="62">
        <v>0</v>
      </c>
    </row>
    <row r="20" spans="1:12" ht="15" customHeight="1" x14ac:dyDescent="0.15">
      <c r="A20" s="222"/>
      <c r="B20" s="223"/>
      <c r="C20" s="224"/>
      <c r="D20" s="5"/>
      <c r="E20" s="15"/>
      <c r="F20" s="11"/>
      <c r="G20" s="11"/>
      <c r="H20" s="11"/>
      <c r="I20" s="98"/>
      <c r="J20" s="127"/>
    </row>
    <row r="21" spans="1:12" ht="15" customHeight="1" x14ac:dyDescent="0.15">
      <c r="A21" s="207"/>
      <c r="B21" s="208"/>
      <c r="C21" s="225"/>
      <c r="D21" s="87"/>
      <c r="E21" s="5"/>
      <c r="F21" s="158"/>
      <c r="G21" s="158"/>
      <c r="H21" s="158" t="s">
        <v>32</v>
      </c>
      <c r="I21" s="98" t="s">
        <v>1</v>
      </c>
      <c r="J21" s="128">
        <f>SUM(J16:J17,J19)</f>
        <v>0</v>
      </c>
    </row>
    <row r="22" spans="1:12" ht="15" customHeight="1" x14ac:dyDescent="0.15">
      <c r="A22" s="226" t="s">
        <v>109</v>
      </c>
      <c r="B22" s="227"/>
      <c r="C22" s="228"/>
      <c r="D22" s="144"/>
      <c r="E22" s="147"/>
      <c r="F22" s="145" t="s">
        <v>117</v>
      </c>
      <c r="G22" s="145" t="s">
        <v>110</v>
      </c>
      <c r="H22" s="145" t="s">
        <v>111</v>
      </c>
      <c r="I22" s="146" t="s">
        <v>112</v>
      </c>
      <c r="J22" s="148">
        <f>E22*10*100/130</f>
        <v>0</v>
      </c>
    </row>
    <row r="23" spans="1:12" ht="18" customHeight="1" x14ac:dyDescent="0.15">
      <c r="A23" s="205" t="s">
        <v>113</v>
      </c>
      <c r="B23" s="206"/>
      <c r="C23" s="221"/>
      <c r="D23" s="89" t="s">
        <v>36</v>
      </c>
      <c r="E23" s="84"/>
      <c r="F23" s="84"/>
      <c r="G23" s="84"/>
      <c r="H23" s="84"/>
      <c r="I23" s="84"/>
      <c r="J23" s="54"/>
    </row>
    <row r="24" spans="1:12" ht="18" customHeight="1" x14ac:dyDescent="0.15">
      <c r="A24" s="222"/>
      <c r="B24" s="223"/>
      <c r="C24" s="224"/>
      <c r="D24" s="90" t="s">
        <v>37</v>
      </c>
      <c r="E24" s="5"/>
      <c r="F24" s="12"/>
      <c r="G24" s="11"/>
      <c r="H24" s="11"/>
      <c r="I24" s="11"/>
      <c r="J24" s="16">
        <f>入力用シート!B7</f>
        <v>0</v>
      </c>
      <c r="K24" s="37"/>
      <c r="L24" s="116"/>
    </row>
    <row r="25" spans="1:12" ht="18" customHeight="1" x14ac:dyDescent="0.15">
      <c r="A25" s="222"/>
      <c r="B25" s="223"/>
      <c r="C25" s="224"/>
      <c r="D25" s="9" t="s">
        <v>103</v>
      </c>
      <c r="E25" s="5"/>
      <c r="F25" s="64"/>
      <c r="G25" s="65"/>
      <c r="H25" s="65"/>
      <c r="I25" s="65"/>
      <c r="J25" s="166">
        <v>0</v>
      </c>
    </row>
    <row r="26" spans="1:12" ht="18" customHeight="1" x14ac:dyDescent="0.15">
      <c r="A26" s="222"/>
      <c r="B26" s="223"/>
      <c r="C26" s="224"/>
      <c r="D26" s="90" t="s">
        <v>120</v>
      </c>
      <c r="E26" s="5"/>
      <c r="F26" s="64"/>
      <c r="G26" s="65"/>
      <c r="H26" s="65"/>
      <c r="I26" s="65"/>
      <c r="J26" s="63">
        <v>0</v>
      </c>
    </row>
    <row r="27" spans="1:12" ht="18" customHeight="1" x14ac:dyDescent="0.15">
      <c r="A27" s="222"/>
      <c r="B27" s="223"/>
      <c r="C27" s="224"/>
      <c r="D27" s="90" t="s">
        <v>105</v>
      </c>
      <c r="E27" s="5"/>
      <c r="F27" s="64"/>
      <c r="G27" s="65"/>
      <c r="H27" s="65"/>
      <c r="I27" s="65"/>
      <c r="J27" s="63">
        <v>0</v>
      </c>
    </row>
    <row r="28" spans="1:12" ht="18" customHeight="1" x14ac:dyDescent="0.15">
      <c r="A28" s="222"/>
      <c r="B28" s="223"/>
      <c r="C28" s="224"/>
      <c r="D28" s="90" t="s">
        <v>106</v>
      </c>
      <c r="E28" s="5"/>
      <c r="F28" s="64"/>
      <c r="G28" s="65"/>
      <c r="H28" s="65"/>
      <c r="I28" s="65"/>
      <c r="J28" s="63">
        <v>0</v>
      </c>
    </row>
    <row r="29" spans="1:12" ht="24.75" customHeight="1" x14ac:dyDescent="0.15">
      <c r="A29" s="207"/>
      <c r="B29" s="208"/>
      <c r="C29" s="225"/>
      <c r="D29" s="9"/>
      <c r="E29" s="55"/>
      <c r="F29" s="12"/>
      <c r="G29" s="11"/>
      <c r="H29" s="158" t="s">
        <v>32</v>
      </c>
      <c r="I29" s="79"/>
      <c r="J29" s="16">
        <f>SUM(J24:J25)</f>
        <v>0</v>
      </c>
    </row>
    <row r="30" spans="1:12" ht="18.75" customHeight="1" x14ac:dyDescent="0.15">
      <c r="A30" s="205" t="s">
        <v>114</v>
      </c>
      <c r="B30" s="206"/>
      <c r="C30" s="206"/>
      <c r="D30" s="88" t="s">
        <v>42</v>
      </c>
      <c r="E30" s="3"/>
      <c r="F30" s="3"/>
      <c r="G30" s="3"/>
      <c r="H30" s="3"/>
      <c r="I30" s="3"/>
      <c r="J30" s="4"/>
    </row>
    <row r="31" spans="1:12" ht="18.75" customHeight="1" x14ac:dyDescent="0.15">
      <c r="A31" s="222"/>
      <c r="B31" s="223"/>
      <c r="C31" s="223"/>
      <c r="D31" s="44">
        <v>7000</v>
      </c>
      <c r="E31" s="167">
        <f>入力用シート!E12</f>
        <v>0</v>
      </c>
      <c r="F31" s="5"/>
      <c r="G31" s="33"/>
      <c r="H31" s="33"/>
      <c r="I31" s="33"/>
      <c r="J31" s="17">
        <f>D31*E31</f>
        <v>0</v>
      </c>
      <c r="K31" s="37">
        <f>ROUNDDOWN(J31*1.1,0)</f>
        <v>0</v>
      </c>
    </row>
    <row r="32" spans="1:12" ht="18.75" customHeight="1" x14ac:dyDescent="0.15">
      <c r="A32" s="222"/>
      <c r="B32" s="223"/>
      <c r="C32" s="223"/>
      <c r="D32" s="44">
        <v>13000</v>
      </c>
      <c r="E32" s="167">
        <f>入力用シート!E13</f>
        <v>0</v>
      </c>
      <c r="F32" s="5"/>
      <c r="G32" s="33"/>
      <c r="H32" s="33"/>
      <c r="I32" s="33"/>
      <c r="J32" s="17">
        <f>D32*E32</f>
        <v>0</v>
      </c>
      <c r="K32" s="37">
        <f>ROUNDDOWN(J32*1.1,0)</f>
        <v>0</v>
      </c>
    </row>
    <row r="33" spans="1:11" ht="20.25" customHeight="1" x14ac:dyDescent="0.15">
      <c r="A33" s="207"/>
      <c r="B33" s="208"/>
      <c r="C33" s="208"/>
      <c r="D33" s="18"/>
      <c r="E33" s="79"/>
      <c r="F33" s="19"/>
      <c r="G33" s="158"/>
      <c r="H33" s="158" t="s">
        <v>32</v>
      </c>
      <c r="I33" s="79"/>
      <c r="J33" s="20">
        <f>SUM(J31:J32)</f>
        <v>0</v>
      </c>
      <c r="K33" s="37">
        <f>ROUNDDOWN(J33*1.1,0)</f>
        <v>0</v>
      </c>
    </row>
    <row r="34" spans="1:11" ht="18.75" customHeight="1" x14ac:dyDescent="0.15">
      <c r="A34" s="205" t="s">
        <v>116</v>
      </c>
      <c r="B34" s="206"/>
      <c r="C34" s="206"/>
      <c r="D34" s="89" t="s">
        <v>40</v>
      </c>
      <c r="E34" s="3"/>
      <c r="F34" s="3"/>
      <c r="G34" s="3"/>
      <c r="H34" s="3"/>
      <c r="I34" s="3"/>
      <c r="J34" s="4"/>
    </row>
    <row r="35" spans="1:11" ht="15" customHeight="1" x14ac:dyDescent="0.15">
      <c r="A35" s="235"/>
      <c r="B35" s="236"/>
      <c r="C35" s="236"/>
      <c r="D35" s="159"/>
      <c r="E35" s="232"/>
      <c r="F35" s="232"/>
      <c r="G35" s="232"/>
      <c r="H35" s="232"/>
      <c r="I35" s="232"/>
      <c r="J35" s="233"/>
    </row>
    <row r="36" spans="1:11" ht="18.75" customHeight="1" x14ac:dyDescent="0.15">
      <c r="A36" s="235"/>
      <c r="B36" s="236"/>
      <c r="C36" s="236"/>
      <c r="D36" s="91" t="s">
        <v>39</v>
      </c>
      <c r="E36" s="84"/>
      <c r="F36" s="34"/>
      <c r="G36" s="33"/>
      <c r="H36" s="33"/>
      <c r="I36" s="33"/>
      <c r="J36" s="61"/>
    </row>
    <row r="37" spans="1:11" ht="18.75" customHeight="1" x14ac:dyDescent="0.15">
      <c r="A37" s="235"/>
      <c r="B37" s="236"/>
      <c r="C37" s="236"/>
      <c r="D37" s="159"/>
      <c r="E37" s="33"/>
      <c r="F37" s="34"/>
      <c r="G37" s="33"/>
      <c r="H37" s="33"/>
      <c r="I37" s="33"/>
      <c r="J37" s="61"/>
    </row>
    <row r="38" spans="1:11" ht="17.25" customHeight="1" x14ac:dyDescent="0.15">
      <c r="A38" s="235"/>
      <c r="B38" s="236"/>
      <c r="C38" s="236"/>
      <c r="D38" s="159"/>
      <c r="E38" s="105" t="s">
        <v>90</v>
      </c>
      <c r="F38" s="5"/>
      <c r="G38" s="55"/>
      <c r="H38" s="55"/>
      <c r="I38" s="55"/>
      <c r="J38" s="10"/>
    </row>
    <row r="39" spans="1:11" ht="17.25" customHeight="1" x14ac:dyDescent="0.15">
      <c r="A39" s="235"/>
      <c r="B39" s="236"/>
      <c r="C39" s="236"/>
      <c r="D39" s="159"/>
      <c r="E39" s="105" t="s">
        <v>67</v>
      </c>
      <c r="F39" s="5"/>
      <c r="G39" s="24"/>
      <c r="H39" s="24"/>
      <c r="I39" s="24"/>
      <c r="J39" s="25"/>
      <c r="K39" s="21"/>
    </row>
    <row r="40" spans="1:11" x14ac:dyDescent="0.15">
      <c r="A40" s="235"/>
      <c r="B40" s="236"/>
      <c r="C40" s="236"/>
      <c r="D40" s="159"/>
      <c r="E40" s="105"/>
      <c r="F40" s="5"/>
      <c r="G40" s="24"/>
      <c r="H40" s="24"/>
      <c r="I40" s="24"/>
      <c r="J40" s="25"/>
      <c r="K40" s="21"/>
    </row>
    <row r="41" spans="1:11" ht="17.25" customHeight="1" x14ac:dyDescent="0.15">
      <c r="A41" s="235"/>
      <c r="B41" s="236"/>
      <c r="C41" s="236"/>
      <c r="D41" s="159"/>
      <c r="E41" s="105" t="s">
        <v>91</v>
      </c>
      <c r="F41" s="5"/>
      <c r="G41" s="24"/>
      <c r="H41" s="24"/>
      <c r="I41" s="24"/>
      <c r="J41" s="25"/>
      <c r="K41" s="21"/>
    </row>
    <row r="42" spans="1:11" ht="17.25" customHeight="1" x14ac:dyDescent="0.15">
      <c r="A42" s="235"/>
      <c r="B42" s="236"/>
      <c r="C42" s="236"/>
      <c r="D42" s="159"/>
      <c r="E42" s="105" t="s">
        <v>68</v>
      </c>
      <c r="F42" s="5"/>
      <c r="G42" s="24"/>
      <c r="H42" s="24"/>
      <c r="I42" s="24"/>
      <c r="J42" s="25"/>
      <c r="K42" s="21"/>
    </row>
    <row r="43" spans="1:11" x14ac:dyDescent="0.15">
      <c r="A43" s="235"/>
      <c r="B43" s="236"/>
      <c r="C43" s="236"/>
      <c r="D43" s="159"/>
      <c r="E43" s="105"/>
      <c r="F43" s="5"/>
      <c r="G43" s="24"/>
      <c r="H43" s="24"/>
      <c r="I43" s="24"/>
      <c r="J43" s="25"/>
      <c r="K43" s="21"/>
    </row>
    <row r="44" spans="1:11" ht="17.25" customHeight="1" x14ac:dyDescent="0.15">
      <c r="A44" s="235"/>
      <c r="B44" s="236"/>
      <c r="C44" s="236"/>
      <c r="D44" s="159"/>
      <c r="E44" s="105" t="s">
        <v>92</v>
      </c>
      <c r="F44" s="5"/>
      <c r="G44" s="24"/>
      <c r="H44" s="24"/>
      <c r="I44" s="24"/>
      <c r="J44" s="25"/>
      <c r="K44" s="21"/>
    </row>
    <row r="45" spans="1:11" ht="17.25" customHeight="1" x14ac:dyDescent="0.15">
      <c r="A45" s="235"/>
      <c r="B45" s="236"/>
      <c r="C45" s="236"/>
      <c r="D45" s="159"/>
      <c r="E45" s="105" t="s">
        <v>69</v>
      </c>
      <c r="F45" s="5"/>
      <c r="G45" s="24"/>
      <c r="H45" s="24"/>
      <c r="I45" s="24"/>
      <c r="J45" s="25"/>
      <c r="K45" s="21"/>
    </row>
    <row r="46" spans="1:11" ht="17.25" customHeight="1" x14ac:dyDescent="0.15">
      <c r="A46" s="235"/>
      <c r="B46" s="236"/>
      <c r="C46" s="236"/>
      <c r="D46" s="159"/>
      <c r="E46" s="105" t="s">
        <v>6</v>
      </c>
      <c r="F46" s="5"/>
      <c r="G46" s="24"/>
      <c r="H46" s="24"/>
      <c r="I46" s="24"/>
      <c r="J46" s="25"/>
      <c r="K46" s="21"/>
    </row>
    <row r="47" spans="1:11" ht="17.25" customHeight="1" x14ac:dyDescent="0.15">
      <c r="A47" s="235"/>
      <c r="B47" s="236"/>
      <c r="C47" s="236"/>
      <c r="D47" s="159"/>
      <c r="E47" s="105" t="s">
        <v>45</v>
      </c>
      <c r="F47" s="5"/>
      <c r="G47" s="24"/>
      <c r="H47" s="24"/>
      <c r="I47" s="24"/>
      <c r="J47" s="25"/>
      <c r="K47" s="21"/>
    </row>
    <row r="48" spans="1:11" ht="17.25" customHeight="1" x14ac:dyDescent="0.15">
      <c r="A48" s="235"/>
      <c r="B48" s="236"/>
      <c r="C48" s="236"/>
      <c r="D48" s="159"/>
      <c r="E48" s="105" t="s">
        <v>46</v>
      </c>
      <c r="F48" s="5"/>
      <c r="G48" s="24"/>
      <c r="H48" s="24"/>
      <c r="I48" s="24"/>
      <c r="J48" s="25"/>
      <c r="K48" s="21"/>
    </row>
    <row r="49" spans="1:11" ht="17.25" customHeight="1" x14ac:dyDescent="0.15">
      <c r="A49" s="235"/>
      <c r="B49" s="236"/>
      <c r="C49" s="236"/>
      <c r="D49" s="159"/>
      <c r="E49" s="105" t="s">
        <v>60</v>
      </c>
      <c r="F49" s="5"/>
      <c r="G49" s="24"/>
      <c r="H49" s="24"/>
      <c r="I49" s="24"/>
      <c r="J49" s="25"/>
      <c r="K49" s="21"/>
    </row>
    <row r="50" spans="1:11" x14ac:dyDescent="0.15">
      <c r="A50" s="235"/>
      <c r="B50" s="236"/>
      <c r="C50" s="236"/>
      <c r="D50" s="159"/>
      <c r="E50" s="5"/>
      <c r="F50" s="35"/>
      <c r="G50" s="24"/>
      <c r="H50" s="24"/>
      <c r="I50" s="24"/>
      <c r="J50" s="25"/>
      <c r="K50" s="21"/>
    </row>
    <row r="51" spans="1:11" x14ac:dyDescent="0.15">
      <c r="A51" s="235"/>
      <c r="B51" s="236"/>
      <c r="C51" s="236"/>
      <c r="D51" s="159"/>
      <c r="E51" s="5"/>
      <c r="F51" s="35"/>
      <c r="G51" s="24"/>
      <c r="H51" s="24"/>
      <c r="I51" s="24"/>
      <c r="J51" s="25"/>
      <c r="K51" s="21"/>
    </row>
    <row r="52" spans="1:11" ht="18.75" customHeight="1" x14ac:dyDescent="0.15">
      <c r="A52" s="235"/>
      <c r="B52" s="236"/>
      <c r="C52" s="236"/>
      <c r="D52" s="92"/>
      <c r="E52" s="5" t="s">
        <v>96</v>
      </c>
      <c r="F52" s="26"/>
      <c r="G52" s="27"/>
      <c r="H52" s="27"/>
      <c r="I52" s="5"/>
      <c r="J52" s="28"/>
    </row>
    <row r="53" spans="1:11" ht="18.75" customHeight="1" x14ac:dyDescent="0.15">
      <c r="A53" s="235"/>
      <c r="B53" s="236"/>
      <c r="C53" s="236"/>
      <c r="D53" s="45" t="s">
        <v>70</v>
      </c>
      <c r="E53" s="46" t="s">
        <v>22</v>
      </c>
      <c r="F53" s="46" t="s">
        <v>23</v>
      </c>
      <c r="G53" s="46" t="s">
        <v>24</v>
      </c>
      <c r="H53" s="115">
        <f>入力用シート!B16</f>
        <v>0</v>
      </c>
      <c r="I53" s="5"/>
      <c r="J53" s="30"/>
    </row>
    <row r="54" spans="1:11" ht="18.75" customHeight="1" x14ac:dyDescent="0.15">
      <c r="A54" s="235"/>
      <c r="B54" s="236"/>
      <c r="C54" s="236"/>
      <c r="D54" s="45" t="s">
        <v>19</v>
      </c>
      <c r="E54" s="132" t="s">
        <v>20</v>
      </c>
      <c r="F54" s="141">
        <v>0</v>
      </c>
      <c r="G54" s="52"/>
      <c r="H54" s="5"/>
      <c r="I54" s="11" t="s">
        <v>1</v>
      </c>
      <c r="J54" s="165">
        <f>(14000+10000+28000)*H53+(112000*F54)</f>
        <v>0</v>
      </c>
      <c r="K54" s="37"/>
    </row>
    <row r="55" spans="1:11" ht="18.75" customHeight="1" x14ac:dyDescent="0.15">
      <c r="A55" s="235"/>
      <c r="B55" s="236"/>
      <c r="C55" s="236"/>
      <c r="D55" s="92"/>
      <c r="E55" s="5" t="s">
        <v>97</v>
      </c>
      <c r="F55" s="15"/>
      <c r="G55" s="55"/>
      <c r="H55" s="31"/>
      <c r="I55" s="5"/>
      <c r="J55" s="32"/>
      <c r="K55" s="37"/>
    </row>
    <row r="56" spans="1:11" ht="18.75" customHeight="1" x14ac:dyDescent="0.15">
      <c r="A56" s="235"/>
      <c r="B56" s="236"/>
      <c r="C56" s="236"/>
      <c r="D56" s="45" t="s">
        <v>70</v>
      </c>
      <c r="E56" s="46" t="s">
        <v>22</v>
      </c>
      <c r="F56" s="46" t="s">
        <v>23</v>
      </c>
      <c r="G56" s="46" t="s">
        <v>25</v>
      </c>
      <c r="H56" s="115">
        <v>0</v>
      </c>
      <c r="I56" s="5"/>
      <c r="J56" s="30"/>
      <c r="K56" s="37"/>
    </row>
    <row r="57" spans="1:11" ht="18.75" customHeight="1" x14ac:dyDescent="0.15">
      <c r="A57" s="235"/>
      <c r="B57" s="236"/>
      <c r="C57" s="236"/>
      <c r="D57" s="45" t="s">
        <v>19</v>
      </c>
      <c r="E57" s="132" t="s">
        <v>20</v>
      </c>
      <c r="F57" s="141">
        <v>0</v>
      </c>
      <c r="G57" s="52"/>
      <c r="H57" s="5"/>
      <c r="I57" s="11" t="s">
        <v>1</v>
      </c>
      <c r="J57" s="168">
        <f>(14000+10000+21000)*H56+(112000*F57)</f>
        <v>0</v>
      </c>
      <c r="K57" s="37"/>
    </row>
    <row r="58" spans="1:11" ht="18.75" customHeight="1" x14ac:dyDescent="0.15">
      <c r="A58" s="235"/>
      <c r="B58" s="236"/>
      <c r="C58" s="236"/>
      <c r="D58" s="92"/>
      <c r="E58" s="5" t="s">
        <v>98</v>
      </c>
      <c r="F58" s="15"/>
      <c r="G58" s="55"/>
      <c r="H58" s="31"/>
      <c r="I58" s="5"/>
      <c r="J58" s="32"/>
      <c r="K58" s="37"/>
    </row>
    <row r="59" spans="1:11" ht="18.75" customHeight="1" x14ac:dyDescent="0.15">
      <c r="A59" s="235"/>
      <c r="B59" s="236"/>
      <c r="C59" s="236"/>
      <c r="D59" s="45" t="s">
        <v>21</v>
      </c>
      <c r="E59" s="134">
        <v>7000</v>
      </c>
      <c r="F59" s="135">
        <v>5000</v>
      </c>
      <c r="G59" s="135">
        <v>14000</v>
      </c>
      <c r="H59" s="115">
        <v>0</v>
      </c>
      <c r="I59" s="11" t="s">
        <v>1</v>
      </c>
      <c r="J59" s="168">
        <f>(7000+5000+14000)*H59</f>
        <v>0</v>
      </c>
      <c r="K59" s="37"/>
    </row>
    <row r="60" spans="1:11" ht="18" customHeight="1" x14ac:dyDescent="0.15">
      <c r="A60" s="235"/>
      <c r="B60" s="236"/>
      <c r="C60" s="236"/>
      <c r="D60" s="68"/>
      <c r="E60" s="41"/>
      <c r="F60" s="57"/>
      <c r="G60" s="69"/>
      <c r="H60" s="5"/>
      <c r="I60" s="5"/>
      <c r="J60" s="62"/>
    </row>
    <row r="61" spans="1:11" ht="24" customHeight="1" x14ac:dyDescent="0.15">
      <c r="A61" s="235"/>
      <c r="B61" s="236"/>
      <c r="C61" s="236"/>
      <c r="D61" s="82"/>
      <c r="E61" s="23"/>
      <c r="F61" s="15"/>
      <c r="G61" s="5"/>
      <c r="H61" s="158" t="s">
        <v>32</v>
      </c>
      <c r="I61" s="5"/>
      <c r="J61" s="20">
        <f>SUM(J54,J57,J59)</f>
        <v>0</v>
      </c>
      <c r="K61" s="37">
        <f>ROUNDDOWN(J61*1.1,0)</f>
        <v>0</v>
      </c>
    </row>
    <row r="62" spans="1:11" ht="18" customHeight="1" x14ac:dyDescent="0.15">
      <c r="A62" s="235"/>
      <c r="B62" s="236"/>
      <c r="C62" s="236"/>
      <c r="D62" s="83" t="s">
        <v>71</v>
      </c>
      <c r="E62" s="107"/>
      <c r="F62" s="108"/>
      <c r="G62" s="3"/>
      <c r="H62" s="156"/>
      <c r="I62" s="3"/>
      <c r="J62" s="109"/>
    </row>
    <row r="63" spans="1:11" ht="15" customHeight="1" x14ac:dyDescent="0.15">
      <c r="A63" s="235"/>
      <c r="B63" s="236"/>
      <c r="C63" s="236"/>
      <c r="D63" s="42"/>
      <c r="E63" s="23"/>
      <c r="F63" s="15"/>
      <c r="G63" s="5"/>
      <c r="H63" s="11"/>
      <c r="I63" s="5"/>
      <c r="J63" s="16"/>
    </row>
    <row r="64" spans="1:11" ht="18.75" customHeight="1" x14ac:dyDescent="0.15">
      <c r="A64" s="235"/>
      <c r="B64" s="236"/>
      <c r="C64" s="236"/>
      <c r="D64" s="91" t="s">
        <v>38</v>
      </c>
      <c r="E64" s="3"/>
      <c r="F64" s="3"/>
      <c r="G64" s="3"/>
      <c r="H64" s="3"/>
      <c r="I64" s="3"/>
      <c r="J64" s="4"/>
    </row>
    <row r="65" spans="1:12" ht="24.75" customHeight="1" x14ac:dyDescent="0.15">
      <c r="A65" s="237"/>
      <c r="B65" s="238"/>
      <c r="C65" s="238"/>
      <c r="D65" s="161"/>
      <c r="E65" s="7"/>
      <c r="F65" s="150">
        <f>J21+J22+J29+J33+J61</f>
        <v>0</v>
      </c>
      <c r="G65" s="160" t="s">
        <v>0</v>
      </c>
      <c r="H65" s="11">
        <v>0.2</v>
      </c>
      <c r="I65" s="11" t="s">
        <v>1</v>
      </c>
      <c r="J65" s="17">
        <f>F65*H65</f>
        <v>0</v>
      </c>
      <c r="K65" s="37">
        <f>ROUNDDOWN(J65*1.1,0)</f>
        <v>0</v>
      </c>
    </row>
    <row r="66" spans="1:12" ht="30" customHeight="1" x14ac:dyDescent="0.15">
      <c r="A66" s="226" t="s">
        <v>2</v>
      </c>
      <c r="B66" s="234"/>
      <c r="C66" s="234"/>
      <c r="D66" s="229">
        <f>F65+J65</f>
        <v>0</v>
      </c>
      <c r="E66" s="230"/>
      <c r="F66" s="230"/>
      <c r="G66" s="230"/>
      <c r="H66" s="230"/>
      <c r="I66" s="230"/>
      <c r="J66" s="231"/>
      <c r="K66" s="37">
        <f>ROUNDDOWN(D66*1.1,0)</f>
        <v>0</v>
      </c>
    </row>
    <row r="67" spans="1:12" ht="30" customHeight="1" x14ac:dyDescent="0.15">
      <c r="A67" s="218" t="s">
        <v>16</v>
      </c>
      <c r="B67" s="219"/>
      <c r="C67" s="219"/>
      <c r="D67" s="219"/>
      <c r="E67" s="219"/>
      <c r="F67" s="219"/>
      <c r="G67" s="219"/>
      <c r="H67" s="219"/>
      <c r="I67" s="219"/>
      <c r="J67" s="220"/>
    </row>
    <row r="68" spans="1:12" ht="30" customHeight="1" x14ac:dyDescent="0.15">
      <c r="A68" s="9"/>
      <c r="B68" s="55"/>
      <c r="C68" s="5"/>
      <c r="D68" s="72"/>
      <c r="E68" s="72"/>
      <c r="F68" s="71">
        <f>D66</f>
        <v>0</v>
      </c>
      <c r="G68" s="160" t="s">
        <v>0</v>
      </c>
      <c r="H68" s="11">
        <v>0.3</v>
      </c>
      <c r="I68" s="11" t="s">
        <v>1</v>
      </c>
      <c r="J68" s="17">
        <f>F68*0.3</f>
        <v>0</v>
      </c>
      <c r="K68" s="37">
        <f>ROUNDDOWN(J68*1.1,0)</f>
        <v>0</v>
      </c>
    </row>
    <row r="69" spans="1:12" ht="21.75" customHeight="1" x14ac:dyDescent="0.15">
      <c r="A69" s="226" t="s">
        <v>18</v>
      </c>
      <c r="B69" s="227"/>
      <c r="C69" s="227"/>
      <c r="D69" s="229">
        <f>J68+D66</f>
        <v>0</v>
      </c>
      <c r="E69" s="230"/>
      <c r="F69" s="230"/>
      <c r="G69" s="230"/>
      <c r="H69" s="230"/>
      <c r="I69" s="230"/>
      <c r="J69" s="231"/>
      <c r="K69" s="37">
        <f>ROUNDDOWN(D69*1.1,0)</f>
        <v>0</v>
      </c>
      <c r="L69" s="116" t="s">
        <v>79</v>
      </c>
    </row>
    <row r="70" spans="1:12" ht="19.5" customHeight="1" x14ac:dyDescent="0.15">
      <c r="D70" s="5"/>
      <c r="E70" s="5"/>
      <c r="F70" s="5"/>
      <c r="G70" s="8"/>
      <c r="H70" s="5"/>
      <c r="I70" s="96" t="s">
        <v>4</v>
      </c>
      <c r="J70" s="97">
        <f>入力用シート!B1</f>
        <v>0</v>
      </c>
    </row>
  </sheetData>
  <mergeCells count="20">
    <mergeCell ref="A66:C66"/>
    <mergeCell ref="D66:J66"/>
    <mergeCell ref="A67:J67"/>
    <mergeCell ref="A69:C69"/>
    <mergeCell ref="D69:J69"/>
    <mergeCell ref="A34:C65"/>
    <mergeCell ref="E35:J35"/>
    <mergeCell ref="A5:J5"/>
    <mergeCell ref="C7:J7"/>
    <mergeCell ref="C8:J8"/>
    <mergeCell ref="C9:J9"/>
    <mergeCell ref="A11:J11"/>
    <mergeCell ref="A12:C13"/>
    <mergeCell ref="D12:J13"/>
    <mergeCell ref="A14:C15"/>
    <mergeCell ref="D14:J15"/>
    <mergeCell ref="A16:C21"/>
    <mergeCell ref="A23:C29"/>
    <mergeCell ref="A30:C33"/>
    <mergeCell ref="A22:C22"/>
  </mergeCells>
  <phoneticPr fontId="2"/>
  <printOptions horizontalCentered="1"/>
  <pageMargins left="0.19685039370078741" right="0.19685039370078741" top="0.39370078740157483" bottom="0.19685039370078741" header="0.19685039370078741" footer="0.19685039370078741"/>
  <pageSetup paperSize="9" scale="65" fitToHeight="0" orientation="portrait" horizontalDpi="300" verticalDpi="300" r:id="rId1"/>
  <headerFooter alignWithMargins="0">
    <oddHeader>&amp;R【2023.4.1契約から使用】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view="pageBreakPreview" topLeftCell="A31" zoomScale="90" zoomScaleNormal="100" zoomScaleSheetLayoutView="90" workbookViewId="0">
      <selection activeCell="F57" sqref="F57"/>
    </sheetView>
  </sheetViews>
  <sheetFormatPr defaultRowHeight="13.5" x14ac:dyDescent="0.15"/>
  <cols>
    <col min="1" max="3" width="8.625" style="1" customWidth="1"/>
    <col min="4" max="4" width="9" style="1" customWidth="1"/>
    <col min="5" max="9" width="13.625" style="1" customWidth="1"/>
    <col min="10" max="10" width="15.625" style="1" customWidth="1"/>
    <col min="11" max="11" width="9.75" style="1" bestFit="1" customWidth="1"/>
    <col min="12" max="12" width="11.125" style="1" customWidth="1"/>
    <col min="13" max="16384" width="9" style="1"/>
  </cols>
  <sheetData>
    <row r="1" spans="1:11" ht="15" customHeight="1" x14ac:dyDescent="0.15">
      <c r="A1" s="1" t="s">
        <v>8</v>
      </c>
    </row>
    <row r="2" spans="1:11" s="60" customFormat="1" x14ac:dyDescent="0.15">
      <c r="A2" s="5" t="s">
        <v>50</v>
      </c>
      <c r="B2" s="5"/>
      <c r="C2" s="5"/>
      <c r="D2" s="5"/>
      <c r="E2" s="5"/>
      <c r="F2" s="5"/>
      <c r="G2" s="5"/>
      <c r="H2" s="5"/>
      <c r="I2" s="5"/>
      <c r="J2" s="170" t="s">
        <v>77</v>
      </c>
    </row>
    <row r="3" spans="1:11" s="60" customFormat="1" x14ac:dyDescent="0.15">
      <c r="A3" s="33"/>
      <c r="B3" s="33"/>
      <c r="C3" s="33"/>
      <c r="D3" s="33"/>
      <c r="E3" s="33"/>
      <c r="F3" s="33"/>
      <c r="G3" s="33"/>
      <c r="H3" s="33"/>
      <c r="I3" s="33"/>
      <c r="J3" s="177" t="s">
        <v>104</v>
      </c>
    </row>
    <row r="4" spans="1:11" s="60" customFormat="1" x14ac:dyDescent="0.15">
      <c r="A4" s="5"/>
      <c r="B4" s="5"/>
      <c r="C4" s="5"/>
      <c r="D4" s="5"/>
      <c r="E4" s="5"/>
      <c r="F4" s="5"/>
      <c r="G4" s="5"/>
      <c r="H4" s="5"/>
      <c r="I4" s="170"/>
      <c r="J4" s="5"/>
    </row>
    <row r="5" spans="1:11" s="60" customFormat="1" ht="27" customHeight="1" x14ac:dyDescent="0.15">
      <c r="A5" s="242" t="s">
        <v>52</v>
      </c>
      <c r="B5" s="242"/>
      <c r="C5" s="242"/>
      <c r="D5" s="242"/>
      <c r="E5" s="242"/>
      <c r="F5" s="242"/>
      <c r="G5" s="242"/>
      <c r="H5" s="242"/>
      <c r="I5" s="242"/>
      <c r="J5" s="242"/>
    </row>
    <row r="6" spans="1:11" s="60" customFormat="1" ht="22.5" customHeight="1" x14ac:dyDescent="0.3">
      <c r="A6" s="171"/>
      <c r="B6" s="171"/>
      <c r="C6" s="171"/>
      <c r="D6" s="171"/>
      <c r="E6" s="171"/>
      <c r="F6" s="171"/>
      <c r="G6" s="171"/>
      <c r="H6" s="171"/>
      <c r="I6" s="171"/>
      <c r="J6" s="178"/>
    </row>
    <row r="7" spans="1:11" s="60" customFormat="1" ht="45" customHeight="1" x14ac:dyDescent="0.15">
      <c r="A7" s="172" t="s">
        <v>57</v>
      </c>
      <c r="B7" s="172"/>
      <c r="C7" s="243">
        <f>入力用シート!B2</f>
        <v>0</v>
      </c>
      <c r="D7" s="243"/>
      <c r="E7" s="243"/>
      <c r="F7" s="243"/>
      <c r="G7" s="243"/>
      <c r="H7" s="243"/>
      <c r="I7" s="243"/>
      <c r="J7" s="243"/>
    </row>
    <row r="8" spans="1:11" s="60" customFormat="1" ht="30" customHeight="1" x14ac:dyDescent="0.15">
      <c r="A8" s="172" t="s">
        <v>53</v>
      </c>
      <c r="B8" s="172"/>
      <c r="C8" s="243" t="str">
        <f>入力用シート!B3</f>
        <v>株式会社</v>
      </c>
      <c r="D8" s="243"/>
      <c r="E8" s="243"/>
      <c r="F8" s="243"/>
      <c r="G8" s="243"/>
      <c r="H8" s="243"/>
      <c r="I8" s="243"/>
      <c r="J8" s="243"/>
    </row>
    <row r="9" spans="1:11" s="29" customFormat="1" ht="30" customHeight="1" x14ac:dyDescent="0.15">
      <c r="A9" s="172" t="s">
        <v>54</v>
      </c>
      <c r="B9" s="172"/>
      <c r="C9" s="244">
        <f>D69</f>
        <v>0</v>
      </c>
      <c r="D9" s="244"/>
      <c r="E9" s="244"/>
      <c r="F9" s="244"/>
      <c r="G9" s="244"/>
      <c r="H9" s="244"/>
      <c r="I9" s="244"/>
      <c r="J9" s="244"/>
      <c r="K9" s="37">
        <f>ROUNDDOWN(C9*1.1,0)</f>
        <v>0</v>
      </c>
    </row>
    <row r="10" spans="1:11" s="95" customFormat="1" ht="30" customHeight="1" x14ac:dyDescent="0.3">
      <c r="A10" s="7" t="s">
        <v>55</v>
      </c>
      <c r="B10" s="7"/>
      <c r="C10" s="7"/>
      <c r="D10" s="7"/>
      <c r="E10" s="7"/>
      <c r="F10" s="7"/>
      <c r="G10" s="7"/>
      <c r="H10" s="7"/>
      <c r="I10" s="7"/>
      <c r="J10" s="169" t="s">
        <v>56</v>
      </c>
    </row>
    <row r="11" spans="1:11" ht="30" customHeight="1" x14ac:dyDescent="0.15">
      <c r="A11" s="239" t="s">
        <v>17</v>
      </c>
      <c r="B11" s="240"/>
      <c r="C11" s="240"/>
      <c r="D11" s="240"/>
      <c r="E11" s="240"/>
      <c r="F11" s="240"/>
      <c r="G11" s="240"/>
      <c r="H11" s="240"/>
      <c r="I11" s="240"/>
      <c r="J11" s="241"/>
    </row>
    <row r="12" spans="1:11" ht="15" customHeight="1" x14ac:dyDescent="0.15">
      <c r="A12" s="205" t="s">
        <v>14</v>
      </c>
      <c r="B12" s="206"/>
      <c r="C12" s="206"/>
      <c r="D12" s="209"/>
      <c r="E12" s="210"/>
      <c r="F12" s="210"/>
      <c r="G12" s="210"/>
      <c r="H12" s="210"/>
      <c r="I12" s="210"/>
      <c r="J12" s="211"/>
    </row>
    <row r="13" spans="1:11" ht="15" customHeight="1" x14ac:dyDescent="0.15">
      <c r="A13" s="207"/>
      <c r="B13" s="208"/>
      <c r="C13" s="208"/>
      <c r="D13" s="212"/>
      <c r="E13" s="213"/>
      <c r="F13" s="213"/>
      <c r="G13" s="213"/>
      <c r="H13" s="213"/>
      <c r="I13" s="213"/>
      <c r="J13" s="214"/>
    </row>
    <row r="14" spans="1:11" ht="15" customHeight="1" x14ac:dyDescent="0.15">
      <c r="A14" s="205" t="s">
        <v>15</v>
      </c>
      <c r="B14" s="206"/>
      <c r="C14" s="206"/>
      <c r="D14" s="209"/>
      <c r="E14" s="210"/>
      <c r="F14" s="210"/>
      <c r="G14" s="210"/>
      <c r="H14" s="210"/>
      <c r="I14" s="210"/>
      <c r="J14" s="211"/>
    </row>
    <row r="15" spans="1:11" ht="15" customHeight="1" x14ac:dyDescent="0.15">
      <c r="A15" s="207"/>
      <c r="B15" s="208"/>
      <c r="C15" s="208"/>
      <c r="D15" s="212"/>
      <c r="E15" s="213"/>
      <c r="F15" s="213"/>
      <c r="G15" s="213"/>
      <c r="H15" s="213"/>
      <c r="I15" s="213"/>
      <c r="J15" s="214"/>
    </row>
    <row r="16" spans="1:11" ht="15" customHeight="1" x14ac:dyDescent="0.15">
      <c r="A16" s="205" t="s">
        <v>89</v>
      </c>
      <c r="B16" s="206"/>
      <c r="C16" s="221"/>
      <c r="D16" s="108" t="s">
        <v>81</v>
      </c>
      <c r="E16" s="5"/>
      <c r="F16" s="156"/>
      <c r="G16" s="156"/>
      <c r="H16" s="156"/>
      <c r="I16" s="98" t="s">
        <v>1</v>
      </c>
      <c r="J16" s="131">
        <v>0</v>
      </c>
    </row>
    <row r="17" spans="1:12" ht="15" customHeight="1" x14ac:dyDescent="0.15">
      <c r="A17" s="222"/>
      <c r="B17" s="223"/>
      <c r="C17" s="224"/>
      <c r="D17" s="15" t="s">
        <v>82</v>
      </c>
      <c r="E17" s="5"/>
      <c r="F17" s="11"/>
      <c r="G17" s="11"/>
      <c r="H17" s="11"/>
      <c r="I17" s="98" t="str">
        <f>I21</f>
        <v>=</v>
      </c>
      <c r="J17" s="62">
        <v>0</v>
      </c>
    </row>
    <row r="18" spans="1:12" ht="15" customHeight="1" x14ac:dyDescent="0.15">
      <c r="A18" s="222"/>
      <c r="B18" s="223"/>
      <c r="C18" s="224"/>
      <c r="D18" s="15" t="s">
        <v>85</v>
      </c>
      <c r="E18" s="5"/>
      <c r="F18" s="11"/>
      <c r="G18" s="11"/>
      <c r="H18" s="11"/>
      <c r="I18" s="98"/>
      <c r="J18" s="127"/>
    </row>
    <row r="19" spans="1:12" ht="15" customHeight="1" x14ac:dyDescent="0.15">
      <c r="A19" s="222"/>
      <c r="B19" s="223"/>
      <c r="C19" s="224"/>
      <c r="D19" s="31">
        <v>120000</v>
      </c>
      <c r="E19" s="5"/>
      <c r="F19" s="11"/>
      <c r="G19" s="11"/>
      <c r="H19" s="11"/>
      <c r="I19" s="98" t="s">
        <v>1</v>
      </c>
      <c r="J19" s="62">
        <v>0</v>
      </c>
    </row>
    <row r="20" spans="1:12" ht="15" customHeight="1" x14ac:dyDescent="0.15">
      <c r="A20" s="222"/>
      <c r="B20" s="223"/>
      <c r="C20" s="224"/>
      <c r="D20" s="5"/>
      <c r="E20" s="15"/>
      <c r="F20" s="11"/>
      <c r="G20" s="11"/>
      <c r="H20" s="11"/>
      <c r="I20" s="98"/>
      <c r="J20" s="127"/>
    </row>
    <row r="21" spans="1:12" ht="15" customHeight="1" x14ac:dyDescent="0.15">
      <c r="A21" s="207"/>
      <c r="B21" s="208"/>
      <c r="C21" s="225"/>
      <c r="D21" s="87"/>
      <c r="E21" s="5"/>
      <c r="F21" s="158"/>
      <c r="G21" s="158"/>
      <c r="H21" s="158" t="s">
        <v>32</v>
      </c>
      <c r="I21" s="98" t="s">
        <v>1</v>
      </c>
      <c r="J21" s="128">
        <f>SUM(J16:J17,J19)</f>
        <v>0</v>
      </c>
    </row>
    <row r="22" spans="1:12" ht="15" customHeight="1" x14ac:dyDescent="0.15">
      <c r="A22" s="226" t="s">
        <v>109</v>
      </c>
      <c r="B22" s="227"/>
      <c r="C22" s="228"/>
      <c r="D22" s="144"/>
      <c r="E22" s="147"/>
      <c r="F22" s="145" t="s">
        <v>117</v>
      </c>
      <c r="G22" s="145" t="s">
        <v>110</v>
      </c>
      <c r="H22" s="145" t="s">
        <v>111</v>
      </c>
      <c r="I22" s="146" t="s">
        <v>112</v>
      </c>
      <c r="J22" s="148">
        <f>E22*10*100/130</f>
        <v>0</v>
      </c>
    </row>
    <row r="23" spans="1:12" ht="18" customHeight="1" x14ac:dyDescent="0.15">
      <c r="A23" s="205" t="s">
        <v>113</v>
      </c>
      <c r="B23" s="206"/>
      <c r="C23" s="221"/>
      <c r="D23" s="89" t="s">
        <v>41</v>
      </c>
      <c r="E23" s="84"/>
      <c r="F23" s="84"/>
      <c r="G23" s="84"/>
      <c r="H23" s="84"/>
      <c r="I23" s="84"/>
      <c r="J23" s="54"/>
    </row>
    <row r="24" spans="1:12" ht="18" customHeight="1" x14ac:dyDescent="0.15">
      <c r="A24" s="222"/>
      <c r="B24" s="223"/>
      <c r="C24" s="224"/>
      <c r="D24" s="90" t="s">
        <v>37</v>
      </c>
      <c r="E24" s="5"/>
      <c r="F24" s="12"/>
      <c r="G24" s="11"/>
      <c r="H24" s="11"/>
      <c r="I24" s="11"/>
      <c r="J24" s="16">
        <f>入力用シート!B8</f>
        <v>0</v>
      </c>
      <c r="K24" s="37">
        <f>ROUNDDOWN(J24*1.1,0)</f>
        <v>0</v>
      </c>
      <c r="L24" s="116" t="s">
        <v>79</v>
      </c>
    </row>
    <row r="25" spans="1:12" ht="18" customHeight="1" x14ac:dyDescent="0.15">
      <c r="A25" s="222"/>
      <c r="B25" s="223"/>
      <c r="C25" s="224"/>
      <c r="D25" s="9" t="s">
        <v>103</v>
      </c>
      <c r="E25" s="5"/>
      <c r="F25" s="64"/>
      <c r="G25" s="65"/>
      <c r="H25" s="65"/>
      <c r="I25" s="65"/>
      <c r="J25" s="173">
        <f>SUM(J27:J28)</f>
        <v>0</v>
      </c>
      <c r="K25" s="37">
        <f t="shared" ref="K25:K29" si="0">ROUNDDOWN(J25*1.1,0)</f>
        <v>0</v>
      </c>
    </row>
    <row r="26" spans="1:12" ht="18" customHeight="1" x14ac:dyDescent="0.15">
      <c r="A26" s="222"/>
      <c r="B26" s="223"/>
      <c r="C26" s="224"/>
      <c r="D26" s="90" t="s">
        <v>120</v>
      </c>
      <c r="E26" s="5"/>
      <c r="F26" s="64"/>
      <c r="G26" s="65"/>
      <c r="H26" s="65"/>
      <c r="I26" s="65"/>
      <c r="J26" s="174">
        <v>0</v>
      </c>
      <c r="K26" s="37">
        <f t="shared" ref="K26" si="1">ROUNDDOWN(J26*1.1,0)</f>
        <v>0</v>
      </c>
    </row>
    <row r="27" spans="1:12" ht="18" customHeight="1" x14ac:dyDescent="0.15">
      <c r="A27" s="222"/>
      <c r="B27" s="223"/>
      <c r="C27" s="224"/>
      <c r="D27" s="90" t="s">
        <v>105</v>
      </c>
      <c r="E27" s="5"/>
      <c r="F27" s="64"/>
      <c r="G27" s="65"/>
      <c r="H27" s="65"/>
      <c r="I27" s="65"/>
      <c r="J27" s="16">
        <f>入力用シート!B10</f>
        <v>0</v>
      </c>
      <c r="K27" s="37">
        <f t="shared" si="0"/>
        <v>0</v>
      </c>
    </row>
    <row r="28" spans="1:12" ht="18" customHeight="1" x14ac:dyDescent="0.15">
      <c r="A28" s="222"/>
      <c r="B28" s="223"/>
      <c r="C28" s="224"/>
      <c r="D28" s="90" t="s">
        <v>106</v>
      </c>
      <c r="E28" s="5"/>
      <c r="F28" s="64"/>
      <c r="G28" s="65"/>
      <c r="H28" s="65"/>
      <c r="I28" s="65"/>
      <c r="J28" s="16">
        <f>入力用シート!B11</f>
        <v>0</v>
      </c>
      <c r="K28" s="37">
        <f t="shared" si="0"/>
        <v>0</v>
      </c>
    </row>
    <row r="29" spans="1:12" ht="24.75" customHeight="1" x14ac:dyDescent="0.15">
      <c r="A29" s="207"/>
      <c r="B29" s="208"/>
      <c r="C29" s="225"/>
      <c r="D29" s="9"/>
      <c r="E29" s="55"/>
      <c r="F29" s="12"/>
      <c r="G29" s="11"/>
      <c r="H29" s="158" t="s">
        <v>32</v>
      </c>
      <c r="I29" s="79"/>
      <c r="J29" s="16">
        <f>SUM(J24:J25)</f>
        <v>0</v>
      </c>
      <c r="K29" s="37">
        <f t="shared" si="0"/>
        <v>0</v>
      </c>
    </row>
    <row r="30" spans="1:12" ht="18.75" customHeight="1" x14ac:dyDescent="0.15">
      <c r="A30" s="205" t="s">
        <v>114</v>
      </c>
      <c r="B30" s="206"/>
      <c r="C30" s="206"/>
      <c r="D30" s="88" t="s">
        <v>42</v>
      </c>
      <c r="E30" s="3"/>
      <c r="F30" s="3"/>
      <c r="G30" s="3"/>
      <c r="H30" s="3"/>
      <c r="I30" s="3"/>
      <c r="J30" s="4"/>
    </row>
    <row r="31" spans="1:12" ht="18.75" customHeight="1" x14ac:dyDescent="0.15">
      <c r="A31" s="222"/>
      <c r="B31" s="223"/>
      <c r="C31" s="223"/>
      <c r="D31" s="44">
        <v>7000</v>
      </c>
      <c r="E31" s="167">
        <f>入力用シート!E14</f>
        <v>0</v>
      </c>
      <c r="F31" s="5"/>
      <c r="G31" s="33"/>
      <c r="H31" s="33"/>
      <c r="I31" s="33"/>
      <c r="J31" s="17">
        <f>D31*E31</f>
        <v>0</v>
      </c>
      <c r="K31" s="37">
        <f>ROUNDDOWN(J31*1.1,0)</f>
        <v>0</v>
      </c>
    </row>
    <row r="32" spans="1:12" ht="18.75" customHeight="1" x14ac:dyDescent="0.15">
      <c r="A32" s="222"/>
      <c r="B32" s="223"/>
      <c r="C32" s="223"/>
      <c r="D32" s="44">
        <v>13000</v>
      </c>
      <c r="E32" s="167">
        <f>入力用シート!E15</f>
        <v>0</v>
      </c>
      <c r="F32" s="5"/>
      <c r="G32" s="33"/>
      <c r="H32" s="33"/>
      <c r="I32" s="33"/>
      <c r="J32" s="17">
        <f>D32*E32</f>
        <v>0</v>
      </c>
      <c r="K32" s="37">
        <f>ROUNDDOWN(J32*1.1,0)</f>
        <v>0</v>
      </c>
    </row>
    <row r="33" spans="1:11" ht="20.25" customHeight="1" x14ac:dyDescent="0.15">
      <c r="A33" s="207"/>
      <c r="B33" s="208"/>
      <c r="C33" s="208"/>
      <c r="D33" s="18"/>
      <c r="E33" s="79"/>
      <c r="F33" s="19"/>
      <c r="G33" s="158"/>
      <c r="H33" s="158" t="s">
        <v>32</v>
      </c>
      <c r="I33" s="79"/>
      <c r="J33" s="20">
        <f>SUM(J31:J32)</f>
        <v>0</v>
      </c>
      <c r="K33" s="37">
        <f>ROUNDDOWN(J33*1.1,0)</f>
        <v>0</v>
      </c>
    </row>
    <row r="34" spans="1:11" ht="18.75" customHeight="1" x14ac:dyDescent="0.15">
      <c r="A34" s="205" t="s">
        <v>116</v>
      </c>
      <c r="B34" s="206"/>
      <c r="C34" s="206"/>
      <c r="D34" s="89" t="s">
        <v>40</v>
      </c>
      <c r="E34" s="3"/>
      <c r="F34" s="3"/>
      <c r="G34" s="3"/>
      <c r="H34" s="3"/>
      <c r="I34" s="3"/>
      <c r="J34" s="4"/>
    </row>
    <row r="35" spans="1:11" ht="15" customHeight="1" x14ac:dyDescent="0.15">
      <c r="A35" s="235"/>
      <c r="B35" s="236"/>
      <c r="C35" s="236"/>
      <c r="D35" s="159"/>
      <c r="E35" s="232"/>
      <c r="F35" s="232"/>
      <c r="G35" s="232"/>
      <c r="H35" s="232"/>
      <c r="I35" s="232"/>
      <c r="J35" s="233"/>
    </row>
    <row r="36" spans="1:11" ht="18.75" customHeight="1" x14ac:dyDescent="0.15">
      <c r="A36" s="235"/>
      <c r="B36" s="236"/>
      <c r="C36" s="236"/>
      <c r="D36" s="91" t="s">
        <v>39</v>
      </c>
      <c r="E36" s="84"/>
      <c r="F36" s="34"/>
      <c r="G36" s="33"/>
      <c r="H36" s="33"/>
      <c r="I36" s="33"/>
      <c r="J36" s="61"/>
    </row>
    <row r="37" spans="1:11" ht="18.75" customHeight="1" x14ac:dyDescent="0.15">
      <c r="A37" s="235"/>
      <c r="B37" s="236"/>
      <c r="C37" s="236"/>
      <c r="D37" s="159"/>
      <c r="E37" s="33"/>
      <c r="F37" s="34"/>
      <c r="G37" s="33"/>
      <c r="H37" s="33"/>
      <c r="I37" s="33"/>
      <c r="J37" s="61"/>
    </row>
    <row r="38" spans="1:11" ht="17.25" customHeight="1" x14ac:dyDescent="0.15">
      <c r="A38" s="235"/>
      <c r="B38" s="236"/>
      <c r="C38" s="236"/>
      <c r="D38" s="159"/>
      <c r="E38" s="105" t="s">
        <v>90</v>
      </c>
      <c r="F38" s="5"/>
      <c r="G38" s="55"/>
      <c r="H38" s="55"/>
      <c r="I38" s="55"/>
      <c r="J38" s="10"/>
    </row>
    <row r="39" spans="1:11" ht="17.25" customHeight="1" x14ac:dyDescent="0.15">
      <c r="A39" s="235"/>
      <c r="B39" s="236"/>
      <c r="C39" s="236"/>
      <c r="D39" s="159"/>
      <c r="E39" s="105" t="s">
        <v>67</v>
      </c>
      <c r="F39" s="5"/>
      <c r="G39" s="24"/>
      <c r="H39" s="24"/>
      <c r="I39" s="24"/>
      <c r="J39" s="25"/>
      <c r="K39" s="21"/>
    </row>
    <row r="40" spans="1:11" x14ac:dyDescent="0.15">
      <c r="A40" s="235"/>
      <c r="B40" s="236"/>
      <c r="C40" s="236"/>
      <c r="D40" s="159"/>
      <c r="E40" s="105"/>
      <c r="F40" s="5"/>
      <c r="G40" s="24"/>
      <c r="H40" s="24"/>
      <c r="I40" s="24"/>
      <c r="J40" s="25"/>
      <c r="K40" s="21"/>
    </row>
    <row r="41" spans="1:11" ht="17.25" customHeight="1" x14ac:dyDescent="0.15">
      <c r="A41" s="235"/>
      <c r="B41" s="236"/>
      <c r="C41" s="236"/>
      <c r="D41" s="159"/>
      <c r="E41" s="105" t="s">
        <v>91</v>
      </c>
      <c r="F41" s="5"/>
      <c r="G41" s="24"/>
      <c r="H41" s="24"/>
      <c r="I41" s="24"/>
      <c r="J41" s="25"/>
      <c r="K41" s="21"/>
    </row>
    <row r="42" spans="1:11" ht="17.25" customHeight="1" x14ac:dyDescent="0.15">
      <c r="A42" s="235"/>
      <c r="B42" s="236"/>
      <c r="C42" s="236"/>
      <c r="D42" s="159"/>
      <c r="E42" s="105" t="s">
        <v>68</v>
      </c>
      <c r="F42" s="5"/>
      <c r="G42" s="24"/>
      <c r="H42" s="24"/>
      <c r="I42" s="24"/>
      <c r="J42" s="25"/>
      <c r="K42" s="21"/>
    </row>
    <row r="43" spans="1:11" x14ac:dyDescent="0.15">
      <c r="A43" s="235"/>
      <c r="B43" s="236"/>
      <c r="C43" s="236"/>
      <c r="D43" s="159"/>
      <c r="E43" s="105"/>
      <c r="F43" s="5"/>
      <c r="G43" s="24"/>
      <c r="H43" s="24"/>
      <c r="I43" s="24"/>
      <c r="J43" s="25"/>
      <c r="K43" s="21"/>
    </row>
    <row r="44" spans="1:11" ht="17.25" customHeight="1" x14ac:dyDescent="0.15">
      <c r="A44" s="235"/>
      <c r="B44" s="236"/>
      <c r="C44" s="236"/>
      <c r="D44" s="159"/>
      <c r="E44" s="105" t="s">
        <v>92</v>
      </c>
      <c r="F44" s="5"/>
      <c r="G44" s="24"/>
      <c r="H44" s="24"/>
      <c r="I44" s="24"/>
      <c r="J44" s="25"/>
      <c r="K44" s="21"/>
    </row>
    <row r="45" spans="1:11" ht="17.25" customHeight="1" x14ac:dyDescent="0.15">
      <c r="A45" s="235"/>
      <c r="B45" s="236"/>
      <c r="C45" s="236"/>
      <c r="D45" s="159"/>
      <c r="E45" s="105" t="s">
        <v>69</v>
      </c>
      <c r="F45" s="5"/>
      <c r="G45" s="24"/>
      <c r="H45" s="24"/>
      <c r="I45" s="24"/>
      <c r="J45" s="25"/>
      <c r="K45" s="21"/>
    </row>
    <row r="46" spans="1:11" ht="17.25" customHeight="1" x14ac:dyDescent="0.15">
      <c r="A46" s="235"/>
      <c r="B46" s="236"/>
      <c r="C46" s="236"/>
      <c r="D46" s="159"/>
      <c r="E46" s="105" t="s">
        <v>6</v>
      </c>
      <c r="F46" s="5"/>
      <c r="G46" s="24"/>
      <c r="H46" s="24"/>
      <c r="I46" s="24"/>
      <c r="J46" s="25"/>
      <c r="K46" s="21"/>
    </row>
    <row r="47" spans="1:11" ht="17.25" customHeight="1" x14ac:dyDescent="0.15">
      <c r="A47" s="235"/>
      <c r="B47" s="236"/>
      <c r="C47" s="236"/>
      <c r="D47" s="159"/>
      <c r="E47" s="105" t="s">
        <v>45</v>
      </c>
      <c r="F47" s="5"/>
      <c r="G47" s="24"/>
      <c r="H47" s="24"/>
      <c r="I47" s="24"/>
      <c r="J47" s="25"/>
      <c r="K47" s="21"/>
    </row>
    <row r="48" spans="1:11" ht="17.25" customHeight="1" x14ac:dyDescent="0.15">
      <c r="A48" s="235"/>
      <c r="B48" s="236"/>
      <c r="C48" s="236"/>
      <c r="D48" s="159"/>
      <c r="E48" s="105" t="s">
        <v>46</v>
      </c>
      <c r="F48" s="5"/>
      <c r="G48" s="24"/>
      <c r="H48" s="24"/>
      <c r="I48" s="24"/>
      <c r="J48" s="25"/>
      <c r="K48" s="21"/>
    </row>
    <row r="49" spans="1:11" ht="17.25" customHeight="1" x14ac:dyDescent="0.15">
      <c r="A49" s="235"/>
      <c r="B49" s="236"/>
      <c r="C49" s="236"/>
      <c r="D49" s="159"/>
      <c r="E49" s="105" t="s">
        <v>60</v>
      </c>
      <c r="F49" s="5"/>
      <c r="G49" s="24"/>
      <c r="H49" s="24"/>
      <c r="I49" s="24"/>
      <c r="J49" s="25"/>
      <c r="K49" s="21"/>
    </row>
    <row r="50" spans="1:11" x14ac:dyDescent="0.15">
      <c r="A50" s="235"/>
      <c r="B50" s="236"/>
      <c r="C50" s="236"/>
      <c r="D50" s="159"/>
      <c r="E50" s="5"/>
      <c r="F50" s="35"/>
      <c r="G50" s="24"/>
      <c r="H50" s="24"/>
      <c r="I50" s="24"/>
      <c r="J50" s="25"/>
      <c r="K50" s="21"/>
    </row>
    <row r="51" spans="1:11" x14ac:dyDescent="0.15">
      <c r="A51" s="235"/>
      <c r="B51" s="236"/>
      <c r="C51" s="236"/>
      <c r="D51" s="159"/>
      <c r="E51" s="5"/>
      <c r="F51" s="35"/>
      <c r="G51" s="24"/>
      <c r="H51" s="24"/>
      <c r="I51" s="24"/>
      <c r="J51" s="25"/>
      <c r="K51" s="21"/>
    </row>
    <row r="52" spans="1:11" ht="18.75" customHeight="1" x14ac:dyDescent="0.15">
      <c r="A52" s="235"/>
      <c r="B52" s="236"/>
      <c r="C52" s="236"/>
      <c r="D52" s="92"/>
      <c r="E52" s="5" t="s">
        <v>96</v>
      </c>
      <c r="F52" s="26"/>
      <c r="G52" s="27"/>
      <c r="H52" s="27"/>
      <c r="I52" s="5"/>
      <c r="J52" s="28"/>
    </row>
    <row r="53" spans="1:11" ht="18.75" customHeight="1" x14ac:dyDescent="0.15">
      <c r="A53" s="235"/>
      <c r="B53" s="236"/>
      <c r="C53" s="236"/>
      <c r="D53" s="45" t="s">
        <v>70</v>
      </c>
      <c r="E53" s="46" t="s">
        <v>22</v>
      </c>
      <c r="F53" s="46" t="s">
        <v>23</v>
      </c>
      <c r="G53" s="46" t="s">
        <v>24</v>
      </c>
      <c r="H53" s="115">
        <f>入力用シート!B17</f>
        <v>0</v>
      </c>
      <c r="I53" s="5"/>
      <c r="J53" s="30"/>
    </row>
    <row r="54" spans="1:11" ht="18.75" customHeight="1" x14ac:dyDescent="0.15">
      <c r="A54" s="235"/>
      <c r="B54" s="236"/>
      <c r="C54" s="236"/>
      <c r="D54" s="45" t="s">
        <v>19</v>
      </c>
      <c r="E54" s="132" t="s">
        <v>20</v>
      </c>
      <c r="F54" s="133">
        <f>入力用シート!B18</f>
        <v>0</v>
      </c>
      <c r="G54" s="52"/>
      <c r="H54" s="5"/>
      <c r="I54" s="11" t="s">
        <v>1</v>
      </c>
      <c r="J54" s="165">
        <f>(14000+10000+28000)*H53+(112000*F54)</f>
        <v>0</v>
      </c>
      <c r="K54" s="37">
        <f>ROUNDDOWN(J54*1.1,0)</f>
        <v>0</v>
      </c>
    </row>
    <row r="55" spans="1:11" ht="18.75" customHeight="1" x14ac:dyDescent="0.15">
      <c r="A55" s="235"/>
      <c r="B55" s="236"/>
      <c r="C55" s="236"/>
      <c r="D55" s="92"/>
      <c r="E55" s="5" t="s">
        <v>97</v>
      </c>
      <c r="F55" s="15"/>
      <c r="G55" s="55"/>
      <c r="H55" s="31"/>
      <c r="I55" s="5"/>
      <c r="J55" s="32"/>
    </row>
    <row r="56" spans="1:11" ht="18.75" customHeight="1" x14ac:dyDescent="0.15">
      <c r="A56" s="235"/>
      <c r="B56" s="236"/>
      <c r="C56" s="236"/>
      <c r="D56" s="45" t="s">
        <v>70</v>
      </c>
      <c r="E56" s="46" t="s">
        <v>22</v>
      </c>
      <c r="F56" s="46" t="s">
        <v>23</v>
      </c>
      <c r="G56" s="46" t="s">
        <v>25</v>
      </c>
      <c r="H56" s="115">
        <f>入力用シート!B19</f>
        <v>0</v>
      </c>
      <c r="I56" s="5"/>
      <c r="J56" s="151"/>
    </row>
    <row r="57" spans="1:11" ht="18.75" customHeight="1" x14ac:dyDescent="0.15">
      <c r="A57" s="235"/>
      <c r="B57" s="236"/>
      <c r="C57" s="236"/>
      <c r="D57" s="45" t="s">
        <v>19</v>
      </c>
      <c r="E57" s="132" t="s">
        <v>20</v>
      </c>
      <c r="F57" s="133">
        <f>入力用シート!B20</f>
        <v>0</v>
      </c>
      <c r="G57" s="52"/>
      <c r="H57" s="5"/>
      <c r="I57" s="11" t="s">
        <v>1</v>
      </c>
      <c r="J57" s="165">
        <f>(14000+10000+21000)*H56+(112000*F57)</f>
        <v>0</v>
      </c>
      <c r="K57" s="37">
        <f>ROUNDDOWN(J57*1.1,0)</f>
        <v>0</v>
      </c>
    </row>
    <row r="58" spans="1:11" ht="18.75" customHeight="1" x14ac:dyDescent="0.15">
      <c r="A58" s="235"/>
      <c r="B58" s="236"/>
      <c r="C58" s="236"/>
      <c r="D58" s="92"/>
      <c r="E58" s="5" t="s">
        <v>98</v>
      </c>
      <c r="F58" s="15"/>
      <c r="G58" s="55"/>
      <c r="H58" s="31"/>
      <c r="I58" s="5"/>
      <c r="J58" s="32"/>
    </row>
    <row r="59" spans="1:11" ht="18.75" customHeight="1" x14ac:dyDescent="0.15">
      <c r="A59" s="235"/>
      <c r="B59" s="236"/>
      <c r="C59" s="236"/>
      <c r="D59" s="45" t="s">
        <v>21</v>
      </c>
      <c r="E59" s="134">
        <v>7000</v>
      </c>
      <c r="F59" s="135">
        <v>5000</v>
      </c>
      <c r="G59" s="135">
        <v>14000</v>
      </c>
      <c r="H59" s="115">
        <f>入力用シート!B21</f>
        <v>0</v>
      </c>
      <c r="I59" s="11" t="s">
        <v>1</v>
      </c>
      <c r="J59" s="165">
        <f>(7000+5000+14000)*H59</f>
        <v>0</v>
      </c>
      <c r="K59" s="37">
        <f>ROUNDDOWN(J59*1.1,0)</f>
        <v>0</v>
      </c>
    </row>
    <row r="60" spans="1:11" ht="18" customHeight="1" x14ac:dyDescent="0.15">
      <c r="A60" s="235"/>
      <c r="B60" s="236"/>
      <c r="C60" s="236"/>
      <c r="D60" s="68"/>
      <c r="E60" s="41"/>
      <c r="F60" s="57"/>
      <c r="G60" s="69"/>
      <c r="H60" s="5"/>
      <c r="I60" s="5"/>
      <c r="J60" s="62"/>
    </row>
    <row r="61" spans="1:11" ht="24" customHeight="1" x14ac:dyDescent="0.15">
      <c r="A61" s="235"/>
      <c r="B61" s="236"/>
      <c r="C61" s="236"/>
      <c r="D61" s="82"/>
      <c r="E61" s="23"/>
      <c r="F61" s="15"/>
      <c r="G61" s="5"/>
      <c r="H61" s="158" t="s">
        <v>32</v>
      </c>
      <c r="I61" s="5"/>
      <c r="J61" s="20">
        <f>SUM(J54,J57,J59)</f>
        <v>0</v>
      </c>
      <c r="K61" s="37">
        <f>ROUNDDOWN(J61*1.1,0)</f>
        <v>0</v>
      </c>
    </row>
    <row r="62" spans="1:11" ht="18" customHeight="1" x14ac:dyDescent="0.15">
      <c r="A62" s="235"/>
      <c r="B62" s="236"/>
      <c r="C62" s="236"/>
      <c r="D62" s="83" t="s">
        <v>71</v>
      </c>
      <c r="E62" s="107"/>
      <c r="F62" s="108"/>
      <c r="G62" s="3"/>
      <c r="H62" s="156"/>
      <c r="I62" s="3"/>
      <c r="J62" s="109"/>
    </row>
    <row r="63" spans="1:11" ht="15" customHeight="1" x14ac:dyDescent="0.15">
      <c r="A63" s="235"/>
      <c r="B63" s="236"/>
      <c r="C63" s="236"/>
      <c r="D63" s="42"/>
      <c r="E63" s="23"/>
      <c r="F63" s="15"/>
      <c r="G63" s="5"/>
      <c r="H63" s="11"/>
      <c r="I63" s="5"/>
      <c r="J63" s="16"/>
    </row>
    <row r="64" spans="1:11" ht="18.75" customHeight="1" x14ac:dyDescent="0.15">
      <c r="A64" s="235"/>
      <c r="B64" s="236"/>
      <c r="C64" s="236"/>
      <c r="D64" s="91" t="s">
        <v>38</v>
      </c>
      <c r="E64" s="3"/>
      <c r="F64" s="3"/>
      <c r="G64" s="3"/>
      <c r="H64" s="3"/>
      <c r="I64" s="3"/>
      <c r="J64" s="4"/>
    </row>
    <row r="65" spans="1:12" ht="24.75" customHeight="1" x14ac:dyDescent="0.15">
      <c r="A65" s="237"/>
      <c r="B65" s="238"/>
      <c r="C65" s="238"/>
      <c r="D65" s="161"/>
      <c r="E65" s="7"/>
      <c r="F65" s="70">
        <f>J29+J22+J33+J61+J21</f>
        <v>0</v>
      </c>
      <c r="G65" s="160" t="s">
        <v>33</v>
      </c>
      <c r="H65" s="11">
        <v>0.2</v>
      </c>
      <c r="I65" s="11" t="s">
        <v>1</v>
      </c>
      <c r="J65" s="165">
        <f>F65*H65</f>
        <v>0</v>
      </c>
      <c r="K65" s="37">
        <f>ROUNDDOWN(J65*1.1,0)</f>
        <v>0</v>
      </c>
    </row>
    <row r="66" spans="1:12" ht="30" customHeight="1" x14ac:dyDescent="0.15">
      <c r="A66" s="226" t="s">
        <v>2</v>
      </c>
      <c r="B66" s="234"/>
      <c r="C66" s="234"/>
      <c r="D66" s="229">
        <f>F65+J65</f>
        <v>0</v>
      </c>
      <c r="E66" s="230"/>
      <c r="F66" s="230"/>
      <c r="G66" s="230"/>
      <c r="H66" s="230"/>
      <c r="I66" s="230"/>
      <c r="J66" s="231"/>
      <c r="K66" s="37">
        <f>ROUNDDOWN(D66*1.1,0)</f>
        <v>0</v>
      </c>
    </row>
    <row r="67" spans="1:12" ht="30" customHeight="1" x14ac:dyDescent="0.15">
      <c r="A67" s="218" t="s">
        <v>16</v>
      </c>
      <c r="B67" s="219"/>
      <c r="C67" s="219"/>
      <c r="D67" s="219"/>
      <c r="E67" s="219"/>
      <c r="F67" s="219"/>
      <c r="G67" s="219"/>
      <c r="H67" s="219"/>
      <c r="I67" s="219"/>
      <c r="J67" s="220"/>
    </row>
    <row r="68" spans="1:12" ht="30" customHeight="1" x14ac:dyDescent="0.15">
      <c r="A68" s="9"/>
      <c r="B68" s="55"/>
      <c r="C68" s="5"/>
      <c r="D68" s="72"/>
      <c r="E68" s="72"/>
      <c r="F68" s="71">
        <f>D66</f>
        <v>0</v>
      </c>
      <c r="G68" s="160" t="s">
        <v>33</v>
      </c>
      <c r="H68" s="11">
        <v>0.3</v>
      </c>
      <c r="I68" s="11" t="s">
        <v>1</v>
      </c>
      <c r="J68" s="165">
        <f>F68*0.3</f>
        <v>0</v>
      </c>
      <c r="K68" s="37">
        <f>ROUNDDOWN(J68*1.1,0)</f>
        <v>0</v>
      </c>
    </row>
    <row r="69" spans="1:12" ht="30" customHeight="1" x14ac:dyDescent="0.15">
      <c r="A69" s="226" t="s">
        <v>18</v>
      </c>
      <c r="B69" s="227"/>
      <c r="C69" s="227"/>
      <c r="D69" s="229">
        <f>J68+D66</f>
        <v>0</v>
      </c>
      <c r="E69" s="230"/>
      <c r="F69" s="230"/>
      <c r="G69" s="230"/>
      <c r="H69" s="230"/>
      <c r="I69" s="230"/>
      <c r="J69" s="231"/>
      <c r="K69" s="37">
        <f>ROUNDDOWN(D69*1.1,0)</f>
        <v>0</v>
      </c>
      <c r="L69" s="116" t="s">
        <v>79</v>
      </c>
    </row>
    <row r="70" spans="1:12" ht="18.75" customHeight="1" x14ac:dyDescent="0.15">
      <c r="D70" s="5"/>
      <c r="E70" s="5"/>
      <c r="F70" s="5"/>
      <c r="G70" s="8"/>
      <c r="H70" s="5"/>
      <c r="I70" s="53" t="s">
        <v>4</v>
      </c>
      <c r="J70" s="97">
        <f>入力用シート!B1</f>
        <v>0</v>
      </c>
    </row>
  </sheetData>
  <mergeCells count="20">
    <mergeCell ref="A12:C13"/>
    <mergeCell ref="D12:J13"/>
    <mergeCell ref="A5:J5"/>
    <mergeCell ref="C7:J7"/>
    <mergeCell ref="C8:J8"/>
    <mergeCell ref="C9:J9"/>
    <mergeCell ref="A11:J11"/>
    <mergeCell ref="A69:C69"/>
    <mergeCell ref="D69:J69"/>
    <mergeCell ref="D66:J66"/>
    <mergeCell ref="A14:C15"/>
    <mergeCell ref="A30:C33"/>
    <mergeCell ref="A67:J67"/>
    <mergeCell ref="A34:C65"/>
    <mergeCell ref="E35:J35"/>
    <mergeCell ref="A66:C66"/>
    <mergeCell ref="D14:J15"/>
    <mergeCell ref="A16:C21"/>
    <mergeCell ref="A23:C29"/>
    <mergeCell ref="A22:C22"/>
  </mergeCells>
  <phoneticPr fontId="2"/>
  <printOptions horizontalCentered="1"/>
  <pageMargins left="0.19685039370078741" right="0.19685039370078741" top="0.39370078740157483" bottom="0.19685039370078741" header="0.19685039370078741" footer="0.19685039370078741"/>
  <pageSetup paperSize="9" scale="64" fitToHeight="0" orientation="portrait" horizontalDpi="300" verticalDpi="300" r:id="rId1"/>
  <headerFooter alignWithMargins="0">
    <oddHeader>&amp;R【2023.4.1契約から使用】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view="pageBreakPreview" topLeftCell="A19" zoomScaleNormal="100" zoomScaleSheetLayoutView="100" workbookViewId="0">
      <selection activeCell="J59" sqref="J59"/>
    </sheetView>
  </sheetViews>
  <sheetFormatPr defaultRowHeight="13.5" x14ac:dyDescent="0.15"/>
  <cols>
    <col min="1" max="3" width="8.625" style="1" customWidth="1"/>
    <col min="4" max="4" width="9" style="85" customWidth="1"/>
    <col min="5" max="9" width="13.625" style="1" customWidth="1"/>
    <col min="10" max="10" width="16.125" style="1" customWidth="1"/>
    <col min="11" max="11" width="11.375" style="1" bestFit="1" customWidth="1"/>
    <col min="12" max="12" width="11.125" style="1" customWidth="1"/>
    <col min="13" max="16384" width="9" style="1"/>
  </cols>
  <sheetData>
    <row r="1" spans="1:10" x14ac:dyDescent="0.15">
      <c r="A1" s="1" t="s">
        <v>72</v>
      </c>
    </row>
    <row r="2" spans="1:10" x14ac:dyDescent="0.15">
      <c r="A2" s="5" t="s">
        <v>50</v>
      </c>
      <c r="B2" s="5"/>
      <c r="C2" s="5"/>
      <c r="D2" s="5"/>
      <c r="E2" s="5"/>
      <c r="F2" s="5"/>
      <c r="G2" s="5"/>
      <c r="H2" s="5"/>
      <c r="I2" s="5"/>
      <c r="J2" s="170" t="s">
        <v>78</v>
      </c>
    </row>
    <row r="3" spans="1:10" s="60" customFormat="1" x14ac:dyDescent="0.15">
      <c r="A3" s="33"/>
      <c r="B3" s="33"/>
      <c r="C3" s="33"/>
      <c r="D3" s="33"/>
      <c r="E3" s="33"/>
      <c r="F3" s="33"/>
      <c r="G3" s="33"/>
      <c r="H3" s="33"/>
      <c r="I3" s="245" t="s">
        <v>138</v>
      </c>
      <c r="J3" s="245"/>
    </row>
    <row r="4" spans="1:10" ht="13.5" customHeight="1" x14ac:dyDescent="0.15">
      <c r="A4" s="5"/>
      <c r="B4" s="5"/>
      <c r="C4" s="5"/>
      <c r="D4" s="5"/>
      <c r="E4" s="5"/>
      <c r="F4" s="5"/>
      <c r="G4" s="5"/>
      <c r="H4" s="5"/>
      <c r="I4" s="170"/>
      <c r="J4" s="5"/>
    </row>
    <row r="5" spans="1:10" s="103" customFormat="1" ht="30" customHeight="1" x14ac:dyDescent="0.3">
      <c r="A5" s="242" t="s">
        <v>52</v>
      </c>
      <c r="B5" s="242"/>
      <c r="C5" s="242"/>
      <c r="D5" s="242"/>
      <c r="E5" s="242"/>
      <c r="F5" s="242"/>
      <c r="G5" s="242"/>
      <c r="H5" s="242"/>
      <c r="I5" s="242"/>
      <c r="J5" s="242"/>
    </row>
    <row r="6" spans="1:10" s="103" customFormat="1" ht="22.5" customHeight="1" x14ac:dyDescent="0.3">
      <c r="A6" s="171"/>
      <c r="B6" s="171"/>
      <c r="C6" s="171"/>
      <c r="D6" s="171"/>
      <c r="E6" s="171"/>
      <c r="F6" s="171"/>
      <c r="G6" s="171"/>
      <c r="H6" s="171"/>
      <c r="I6" s="171"/>
      <c r="J6" s="178"/>
    </row>
    <row r="7" spans="1:10" s="103" customFormat="1" ht="45" customHeight="1" x14ac:dyDescent="0.3">
      <c r="A7" s="172" t="s">
        <v>57</v>
      </c>
      <c r="B7" s="172"/>
      <c r="C7" s="243">
        <f>入力用シート!B2</f>
        <v>0</v>
      </c>
      <c r="D7" s="243"/>
      <c r="E7" s="243"/>
      <c r="F7" s="243"/>
      <c r="G7" s="243"/>
      <c r="H7" s="243"/>
      <c r="I7" s="243"/>
      <c r="J7" s="243"/>
    </row>
    <row r="8" spans="1:10" s="103" customFormat="1" ht="30" customHeight="1" x14ac:dyDescent="0.3">
      <c r="A8" s="172" t="s">
        <v>53</v>
      </c>
      <c r="B8" s="172"/>
      <c r="C8" s="243" t="str">
        <f>入力用シート!B3</f>
        <v>株式会社</v>
      </c>
      <c r="D8" s="243"/>
      <c r="E8" s="243"/>
      <c r="F8" s="243"/>
      <c r="G8" s="243"/>
      <c r="H8" s="243"/>
      <c r="I8" s="243"/>
      <c r="J8" s="243"/>
    </row>
    <row r="9" spans="1:10" ht="30" customHeight="1" x14ac:dyDescent="0.15">
      <c r="A9" s="172" t="s">
        <v>54</v>
      </c>
      <c r="B9" s="172"/>
      <c r="C9" s="244">
        <f>D63</f>
        <v>5460</v>
      </c>
      <c r="D9" s="244"/>
      <c r="E9" s="244"/>
      <c r="F9" s="244"/>
      <c r="G9" s="244"/>
      <c r="H9" s="244"/>
      <c r="I9" s="244"/>
      <c r="J9" s="244"/>
    </row>
    <row r="10" spans="1:10" ht="30" customHeight="1" x14ac:dyDescent="0.15">
      <c r="A10" s="7" t="s">
        <v>55</v>
      </c>
      <c r="B10" s="7"/>
      <c r="C10" s="7"/>
      <c r="D10" s="7"/>
      <c r="E10" s="7"/>
      <c r="F10" s="7"/>
      <c r="G10" s="7"/>
      <c r="H10" s="7"/>
      <c r="I10" s="7"/>
      <c r="J10" s="169" t="s">
        <v>56</v>
      </c>
    </row>
    <row r="11" spans="1:10" ht="28.5" customHeight="1" x14ac:dyDescent="0.15">
      <c r="A11" s="218" t="s">
        <v>17</v>
      </c>
      <c r="B11" s="219"/>
      <c r="C11" s="219"/>
      <c r="D11" s="219"/>
      <c r="E11" s="219"/>
      <c r="F11" s="219"/>
      <c r="G11" s="219"/>
      <c r="H11" s="219"/>
      <c r="I11" s="219"/>
      <c r="J11" s="220"/>
    </row>
    <row r="12" spans="1:10" x14ac:dyDescent="0.15">
      <c r="A12" s="205" t="s">
        <v>14</v>
      </c>
      <c r="B12" s="206"/>
      <c r="C12" s="206"/>
      <c r="D12" s="209"/>
      <c r="E12" s="210"/>
      <c r="F12" s="210"/>
      <c r="G12" s="210"/>
      <c r="H12" s="210"/>
      <c r="I12" s="210"/>
      <c r="J12" s="211"/>
    </row>
    <row r="13" spans="1:10" x14ac:dyDescent="0.15">
      <c r="A13" s="207"/>
      <c r="B13" s="208"/>
      <c r="C13" s="208"/>
      <c r="D13" s="212"/>
      <c r="E13" s="213"/>
      <c r="F13" s="213"/>
      <c r="G13" s="213"/>
      <c r="H13" s="213"/>
      <c r="I13" s="213"/>
      <c r="J13" s="214"/>
    </row>
    <row r="14" spans="1:10" x14ac:dyDescent="0.15">
      <c r="A14" s="205" t="s">
        <v>15</v>
      </c>
      <c r="B14" s="206"/>
      <c r="C14" s="206"/>
      <c r="D14" s="209"/>
      <c r="E14" s="210"/>
      <c r="F14" s="210"/>
      <c r="G14" s="210"/>
      <c r="H14" s="210"/>
      <c r="I14" s="210"/>
      <c r="J14" s="211"/>
    </row>
    <row r="15" spans="1:10" x14ac:dyDescent="0.15">
      <c r="A15" s="207"/>
      <c r="B15" s="208"/>
      <c r="C15" s="208"/>
      <c r="D15" s="212"/>
      <c r="E15" s="213"/>
      <c r="F15" s="213"/>
      <c r="G15" s="213"/>
      <c r="H15" s="213"/>
      <c r="I15" s="213"/>
      <c r="J15" s="214"/>
    </row>
    <row r="16" spans="1:10" ht="17.25" customHeight="1" x14ac:dyDescent="0.15">
      <c r="A16" s="205" t="s">
        <v>13</v>
      </c>
      <c r="B16" s="206"/>
      <c r="C16" s="206"/>
      <c r="D16" s="89" t="s">
        <v>36</v>
      </c>
      <c r="E16" s="84"/>
      <c r="F16" s="84"/>
      <c r="G16" s="84"/>
      <c r="H16" s="84"/>
      <c r="I16" s="84"/>
      <c r="J16" s="54"/>
    </row>
    <row r="17" spans="1:11" ht="18" customHeight="1" x14ac:dyDescent="0.15">
      <c r="A17" s="222"/>
      <c r="B17" s="223"/>
      <c r="C17" s="223"/>
      <c r="D17" s="90" t="s">
        <v>37</v>
      </c>
      <c r="E17" s="86"/>
      <c r="F17" s="64"/>
      <c r="G17" s="65"/>
      <c r="H17" s="66"/>
      <c r="I17" s="65"/>
      <c r="J17" s="63">
        <f>0+ROUNDDOWN(K17,0)</f>
        <v>0</v>
      </c>
      <c r="K17" s="1">
        <f>F17*1.08</f>
        <v>0</v>
      </c>
    </row>
    <row r="18" spans="1:11" ht="18" customHeight="1" x14ac:dyDescent="0.15">
      <c r="A18" s="222"/>
      <c r="B18" s="223"/>
      <c r="C18" s="223"/>
      <c r="D18" s="9" t="s">
        <v>103</v>
      </c>
      <c r="E18" s="86"/>
      <c r="F18" s="64"/>
      <c r="G18" s="65"/>
      <c r="H18" s="66"/>
      <c r="I18" s="65"/>
      <c r="J18" s="67">
        <f>ROUNDDOWN(K18,0)</f>
        <v>0</v>
      </c>
      <c r="K18" s="1">
        <f>F18*1.08*1/1</f>
        <v>0</v>
      </c>
    </row>
    <row r="19" spans="1:11" ht="18" customHeight="1" x14ac:dyDescent="0.15">
      <c r="A19" s="153"/>
      <c r="B19" s="154"/>
      <c r="C19" s="154"/>
      <c r="D19" s="90" t="s">
        <v>119</v>
      </c>
      <c r="E19" s="86"/>
      <c r="F19" s="64"/>
      <c r="G19" s="65"/>
      <c r="H19" s="66"/>
      <c r="I19" s="65"/>
      <c r="J19" s="67">
        <f>ROUNDDOWN(K19,0)</f>
        <v>0</v>
      </c>
      <c r="K19" s="1">
        <f>F19*1.08*1/1</f>
        <v>0</v>
      </c>
    </row>
    <row r="20" spans="1:11" ht="18" customHeight="1" x14ac:dyDescent="0.15">
      <c r="A20" s="153"/>
      <c r="B20" s="154"/>
      <c r="C20" s="154"/>
      <c r="D20" s="90" t="s">
        <v>105</v>
      </c>
      <c r="E20" s="86"/>
      <c r="F20" s="64"/>
      <c r="G20" s="65"/>
      <c r="H20" s="66"/>
      <c r="I20" s="65"/>
      <c r="J20" s="67">
        <f>ROUNDDOWN(K20,0)</f>
        <v>0</v>
      </c>
      <c r="K20" s="1">
        <f>F20*1.08*1/1</f>
        <v>0</v>
      </c>
    </row>
    <row r="21" spans="1:11" ht="18" customHeight="1" x14ac:dyDescent="0.15">
      <c r="A21" s="153"/>
      <c r="B21" s="154"/>
      <c r="C21" s="154"/>
      <c r="D21" s="90" t="s">
        <v>106</v>
      </c>
      <c r="E21" s="86"/>
      <c r="F21" s="64"/>
      <c r="G21" s="65"/>
      <c r="H21" s="66"/>
      <c r="I21" s="65"/>
      <c r="J21" s="67">
        <f>ROUNDDOWN(K21,0)</f>
        <v>0</v>
      </c>
    </row>
    <row r="22" spans="1:11" ht="20.25" customHeight="1" x14ac:dyDescent="0.15">
      <c r="A22" s="13"/>
      <c r="B22" s="14"/>
      <c r="C22" s="14"/>
      <c r="D22" s="9"/>
      <c r="E22" s="55"/>
      <c r="F22" s="12"/>
      <c r="G22" s="11"/>
      <c r="H22" s="158" t="s">
        <v>32</v>
      </c>
      <c r="I22" s="79"/>
      <c r="J22" s="16">
        <f>SUM(J17:J20)</f>
        <v>0</v>
      </c>
    </row>
    <row r="23" spans="1:11" x14ac:dyDescent="0.15">
      <c r="A23" s="205" t="s">
        <v>12</v>
      </c>
      <c r="B23" s="206"/>
      <c r="C23" s="206"/>
      <c r="D23" s="2" t="s">
        <v>5</v>
      </c>
      <c r="E23" s="3"/>
      <c r="F23" s="3"/>
      <c r="G23" s="3"/>
      <c r="H23" s="3"/>
      <c r="I23" s="3"/>
      <c r="J23" s="4"/>
    </row>
    <row r="24" spans="1:11" ht="18" customHeight="1" x14ac:dyDescent="0.15">
      <c r="A24" s="222"/>
      <c r="B24" s="223"/>
      <c r="C24" s="223"/>
      <c r="D24" s="44">
        <v>7000</v>
      </c>
      <c r="E24" s="164">
        <v>0</v>
      </c>
      <c r="F24" s="5"/>
      <c r="G24" s="33"/>
      <c r="H24" s="33"/>
      <c r="I24" s="33"/>
      <c r="J24" s="67">
        <f>D24*E24</f>
        <v>0</v>
      </c>
    </row>
    <row r="25" spans="1:11" ht="18" customHeight="1" x14ac:dyDescent="0.15">
      <c r="A25" s="222"/>
      <c r="B25" s="223"/>
      <c r="C25" s="223"/>
      <c r="D25" s="44">
        <v>13000</v>
      </c>
      <c r="E25" s="164">
        <v>0</v>
      </c>
      <c r="F25" s="5"/>
      <c r="G25" s="33"/>
      <c r="H25" s="33"/>
      <c r="I25" s="33"/>
      <c r="J25" s="67">
        <f>D25*E25</f>
        <v>0</v>
      </c>
    </row>
    <row r="26" spans="1:11" ht="20.25" customHeight="1" x14ac:dyDescent="0.15">
      <c r="A26" s="207"/>
      <c r="B26" s="208"/>
      <c r="C26" s="208"/>
      <c r="D26" s="18"/>
      <c r="E26" s="79"/>
      <c r="F26" s="19"/>
      <c r="G26" s="158"/>
      <c r="H26" s="158" t="s">
        <v>32</v>
      </c>
      <c r="I26" s="79"/>
      <c r="J26" s="20">
        <f>SUM(J24:J25)</f>
        <v>0</v>
      </c>
    </row>
    <row r="27" spans="1:11" ht="18" customHeight="1" x14ac:dyDescent="0.15">
      <c r="A27" s="205" t="s">
        <v>11</v>
      </c>
      <c r="B27" s="206"/>
      <c r="C27" s="221"/>
      <c r="D27" s="108" t="s">
        <v>34</v>
      </c>
      <c r="E27" s="3"/>
      <c r="F27" s="3"/>
      <c r="G27" s="3"/>
      <c r="H27" s="3"/>
      <c r="I27" s="3"/>
      <c r="J27" s="4"/>
    </row>
    <row r="28" spans="1:11" ht="15" customHeight="1" x14ac:dyDescent="0.15">
      <c r="A28" s="235"/>
      <c r="B28" s="236"/>
      <c r="C28" s="246"/>
      <c r="D28" s="11"/>
      <c r="E28" s="232"/>
      <c r="F28" s="232"/>
      <c r="G28" s="232"/>
      <c r="H28" s="232"/>
      <c r="I28" s="232"/>
      <c r="J28" s="233"/>
    </row>
    <row r="29" spans="1:11" ht="18.75" customHeight="1" x14ac:dyDescent="0.15">
      <c r="A29" s="235"/>
      <c r="B29" s="236"/>
      <c r="C29" s="246"/>
      <c r="D29" s="108" t="s">
        <v>35</v>
      </c>
      <c r="E29" s="43"/>
      <c r="F29" s="5"/>
      <c r="G29" s="33"/>
      <c r="H29" s="33"/>
      <c r="I29" s="33"/>
      <c r="J29" s="61"/>
    </row>
    <row r="30" spans="1:11" ht="18" customHeight="1" x14ac:dyDescent="0.15">
      <c r="A30" s="235"/>
      <c r="B30" s="236"/>
      <c r="C30" s="246"/>
      <c r="D30" s="15"/>
      <c r="E30" s="120"/>
      <c r="F30" s="122"/>
      <c r="G30" s="33"/>
      <c r="H30" s="33"/>
      <c r="I30" s="33"/>
      <c r="J30" s="61"/>
    </row>
    <row r="31" spans="1:11" ht="18" customHeight="1" x14ac:dyDescent="0.15">
      <c r="A31" s="235"/>
      <c r="B31" s="236"/>
      <c r="C31" s="246"/>
      <c r="D31" s="11"/>
      <c r="E31" s="120"/>
      <c r="F31" s="122"/>
      <c r="G31" s="33"/>
      <c r="H31" s="33"/>
      <c r="I31" s="33"/>
      <c r="J31" s="61"/>
    </row>
    <row r="32" spans="1:11" ht="18" customHeight="1" x14ac:dyDescent="0.15">
      <c r="A32" s="235"/>
      <c r="B32" s="236"/>
      <c r="C32" s="246"/>
      <c r="D32" s="11"/>
      <c r="E32" s="106" t="s">
        <v>90</v>
      </c>
      <c r="F32" s="5"/>
      <c r="G32" s="55"/>
      <c r="H32" s="55"/>
      <c r="I32" s="55"/>
      <c r="J32" s="10"/>
    </row>
    <row r="33" spans="1:12" ht="18" customHeight="1" x14ac:dyDescent="0.15">
      <c r="A33" s="235"/>
      <c r="B33" s="236"/>
      <c r="C33" s="246"/>
      <c r="D33" s="11"/>
      <c r="E33" s="106" t="s">
        <v>66</v>
      </c>
      <c r="F33" s="5"/>
      <c r="G33" s="24"/>
      <c r="H33" s="24"/>
      <c r="I33" s="24"/>
      <c r="J33" s="25"/>
      <c r="K33" s="21"/>
    </row>
    <row r="34" spans="1:12" ht="18" customHeight="1" x14ac:dyDescent="0.15">
      <c r="A34" s="235"/>
      <c r="B34" s="236"/>
      <c r="C34" s="246"/>
      <c r="D34" s="11"/>
      <c r="E34" s="106" t="s">
        <v>91</v>
      </c>
      <c r="F34" s="5"/>
      <c r="G34" s="24"/>
      <c r="H34" s="24"/>
      <c r="I34" s="24"/>
      <c r="J34" s="25"/>
      <c r="K34" s="21"/>
    </row>
    <row r="35" spans="1:12" ht="18" customHeight="1" x14ac:dyDescent="0.15">
      <c r="A35" s="235"/>
      <c r="B35" s="236"/>
      <c r="C35" s="246"/>
      <c r="D35" s="11"/>
      <c r="E35" s="106" t="s">
        <v>58</v>
      </c>
      <c r="F35" s="5"/>
      <c r="G35" s="24"/>
      <c r="H35" s="24"/>
      <c r="I35" s="24"/>
      <c r="J35" s="25"/>
      <c r="K35" s="21"/>
    </row>
    <row r="36" spans="1:12" ht="18" customHeight="1" x14ac:dyDescent="0.15">
      <c r="A36" s="235"/>
      <c r="B36" s="236"/>
      <c r="C36" s="246"/>
      <c r="D36" s="11"/>
      <c r="E36" s="106" t="s">
        <v>92</v>
      </c>
      <c r="F36" s="5"/>
      <c r="G36" s="24"/>
      <c r="H36" s="24"/>
      <c r="I36" s="24"/>
      <c r="J36" s="25"/>
      <c r="K36" s="21"/>
    </row>
    <row r="37" spans="1:12" ht="18" customHeight="1" x14ac:dyDescent="0.15">
      <c r="A37" s="235"/>
      <c r="B37" s="236"/>
      <c r="C37" s="246"/>
      <c r="D37" s="11"/>
      <c r="E37" s="106" t="s">
        <v>59</v>
      </c>
      <c r="F37" s="5"/>
      <c r="G37" s="24"/>
      <c r="H37" s="24"/>
      <c r="I37" s="24"/>
      <c r="J37" s="25"/>
      <c r="K37" s="21"/>
    </row>
    <row r="38" spans="1:12" ht="18" customHeight="1" x14ac:dyDescent="0.15">
      <c r="A38" s="235"/>
      <c r="B38" s="236"/>
      <c r="C38" s="246"/>
      <c r="D38" s="11"/>
      <c r="E38" s="106" t="s">
        <v>6</v>
      </c>
      <c r="F38" s="5"/>
      <c r="G38" s="24"/>
      <c r="H38" s="24"/>
      <c r="I38" s="24"/>
      <c r="J38" s="25"/>
      <c r="K38" s="21"/>
    </row>
    <row r="39" spans="1:12" ht="18" customHeight="1" x14ac:dyDescent="0.15">
      <c r="A39" s="235"/>
      <c r="B39" s="236"/>
      <c r="C39" s="246"/>
      <c r="D39" s="11"/>
      <c r="E39" s="106" t="s">
        <v>45</v>
      </c>
      <c r="F39" s="5"/>
      <c r="G39" s="24"/>
      <c r="H39" s="24"/>
      <c r="I39" s="24"/>
      <c r="J39" s="25"/>
      <c r="K39" s="21"/>
    </row>
    <row r="40" spans="1:12" ht="18" customHeight="1" x14ac:dyDescent="0.15">
      <c r="A40" s="235"/>
      <c r="B40" s="236"/>
      <c r="C40" s="246"/>
      <c r="D40" s="11"/>
      <c r="E40" s="106" t="s">
        <v>46</v>
      </c>
      <c r="F40" s="5"/>
      <c r="G40" s="24"/>
      <c r="H40" s="24"/>
      <c r="I40" s="24"/>
      <c r="J40" s="25"/>
      <c r="K40" s="21"/>
    </row>
    <row r="41" spans="1:12" ht="18" customHeight="1" x14ac:dyDescent="0.15">
      <c r="A41" s="235"/>
      <c r="B41" s="236"/>
      <c r="C41" s="246"/>
      <c r="D41" s="11"/>
      <c r="E41" s="106" t="s">
        <v>60</v>
      </c>
      <c r="F41" s="5"/>
      <c r="G41" s="24"/>
      <c r="H41" s="24"/>
      <c r="I41" s="24"/>
      <c r="J41" s="25"/>
      <c r="K41" s="21"/>
    </row>
    <row r="42" spans="1:12" ht="18" customHeight="1" x14ac:dyDescent="0.15">
      <c r="A42" s="235"/>
      <c r="B42" s="236"/>
      <c r="C42" s="246"/>
      <c r="D42" s="11"/>
      <c r="E42" s="5"/>
      <c r="F42" s="5"/>
      <c r="G42" s="24"/>
      <c r="H42" s="24"/>
      <c r="I42" s="24"/>
      <c r="J42" s="25"/>
      <c r="K42" s="21"/>
    </row>
    <row r="43" spans="1:12" ht="18" customHeight="1" x14ac:dyDescent="0.15">
      <c r="A43" s="235"/>
      <c r="B43" s="236"/>
      <c r="C43" s="246"/>
      <c r="D43" s="11"/>
      <c r="E43" s="121"/>
      <c r="F43" s="122"/>
      <c r="G43" s="24"/>
      <c r="H43" s="24"/>
      <c r="I43" s="24"/>
      <c r="J43" s="25"/>
      <c r="K43" s="21"/>
    </row>
    <row r="44" spans="1:12" ht="18" customHeight="1" x14ac:dyDescent="0.15">
      <c r="A44" s="235"/>
      <c r="B44" s="236"/>
      <c r="C44" s="246"/>
      <c r="D44" s="11"/>
      <c r="E44" s="121"/>
      <c r="F44" s="122"/>
      <c r="G44" s="24"/>
      <c r="H44" s="24"/>
      <c r="I44" s="123"/>
      <c r="J44" s="124"/>
      <c r="K44" s="21"/>
    </row>
    <row r="45" spans="1:12" ht="18" customHeight="1" x14ac:dyDescent="0.15">
      <c r="A45" s="235"/>
      <c r="B45" s="236"/>
      <c r="C45" s="246"/>
      <c r="D45" s="11"/>
      <c r="E45" s="41" t="s">
        <v>93</v>
      </c>
      <c r="F45" s="5"/>
      <c r="G45" s="26"/>
      <c r="H45" s="27"/>
      <c r="I45" s="27"/>
      <c r="J45" s="28"/>
    </row>
    <row r="46" spans="1:12" ht="18" customHeight="1" x14ac:dyDescent="0.15">
      <c r="A46" s="235"/>
      <c r="B46" s="236"/>
      <c r="C46" s="246"/>
      <c r="D46" s="11"/>
      <c r="E46" s="75" t="s">
        <v>61</v>
      </c>
      <c r="F46" s="5"/>
      <c r="G46" s="76"/>
      <c r="H46" s="76"/>
      <c r="I46" s="77"/>
      <c r="J46" s="78"/>
      <c r="K46" s="37">
        <f>(14000+10000+28000)*0*0+(112000*0*0)</f>
        <v>0</v>
      </c>
      <c r="L46" s="37"/>
    </row>
    <row r="47" spans="1:12" ht="18" customHeight="1" x14ac:dyDescent="0.15">
      <c r="A47" s="235"/>
      <c r="B47" s="236"/>
      <c r="C47" s="246"/>
      <c r="D47" s="11"/>
      <c r="E47" s="74" t="s">
        <v>62</v>
      </c>
      <c r="F47" s="5"/>
      <c r="G47" s="57"/>
      <c r="H47" s="80"/>
      <c r="I47" s="59" t="s">
        <v>1</v>
      </c>
      <c r="J47" s="62">
        <f>K46</f>
        <v>0</v>
      </c>
      <c r="K47" s="37"/>
      <c r="L47" s="37"/>
    </row>
    <row r="48" spans="1:12" ht="18" customHeight="1" x14ac:dyDescent="0.15">
      <c r="A48" s="235"/>
      <c r="B48" s="236"/>
      <c r="C48" s="246"/>
      <c r="D48" s="11"/>
      <c r="E48" s="41" t="s">
        <v>94</v>
      </c>
      <c r="F48" s="5"/>
      <c r="G48" s="15"/>
      <c r="H48" s="55"/>
      <c r="I48" s="31"/>
      <c r="J48" s="32"/>
      <c r="K48" s="37"/>
      <c r="L48" s="37"/>
    </row>
    <row r="49" spans="1:13" ht="18" customHeight="1" x14ac:dyDescent="0.15">
      <c r="A49" s="235"/>
      <c r="B49" s="236"/>
      <c r="C49" s="246"/>
      <c r="D49" s="11"/>
      <c r="E49" s="75" t="s">
        <v>63</v>
      </c>
      <c r="F49" s="5"/>
      <c r="G49" s="22"/>
      <c r="H49" s="22"/>
      <c r="I49" s="29"/>
      <c r="J49" s="30"/>
      <c r="K49" s="37">
        <f>(14000+10000+21000)*0*0+(112000*0*0)</f>
        <v>0</v>
      </c>
      <c r="L49" s="37"/>
    </row>
    <row r="50" spans="1:13" ht="18" customHeight="1" x14ac:dyDescent="0.15">
      <c r="A50" s="235"/>
      <c r="B50" s="236"/>
      <c r="C50" s="246"/>
      <c r="D50" s="11"/>
      <c r="E50" s="74" t="s">
        <v>64</v>
      </c>
      <c r="F50" s="5"/>
      <c r="G50" s="15"/>
      <c r="H50" s="55"/>
      <c r="I50" s="59" t="s">
        <v>1</v>
      </c>
      <c r="J50" s="62">
        <f>K49</f>
        <v>0</v>
      </c>
      <c r="K50" s="37"/>
      <c r="L50" s="37"/>
    </row>
    <row r="51" spans="1:13" ht="18" customHeight="1" x14ac:dyDescent="0.15">
      <c r="A51" s="235"/>
      <c r="B51" s="236"/>
      <c r="C51" s="246"/>
      <c r="D51" s="11"/>
      <c r="E51" s="41" t="s">
        <v>95</v>
      </c>
      <c r="F51" s="5"/>
      <c r="G51" s="15"/>
      <c r="H51" s="55"/>
      <c r="I51" s="31"/>
      <c r="J51" s="32"/>
      <c r="K51" s="37"/>
      <c r="L51" s="37"/>
    </row>
    <row r="52" spans="1:13" ht="18" customHeight="1" x14ac:dyDescent="0.15">
      <c r="A52" s="235"/>
      <c r="B52" s="236"/>
      <c r="C52" s="246"/>
      <c r="D52" s="11"/>
      <c r="E52" s="74" t="s">
        <v>65</v>
      </c>
      <c r="F52" s="5"/>
      <c r="G52" s="15"/>
      <c r="H52" s="55"/>
      <c r="I52" s="59" t="s">
        <v>1</v>
      </c>
      <c r="J52" s="62">
        <f>K52</f>
        <v>0</v>
      </c>
      <c r="K52" s="37">
        <f>(7000+5000+14000)*0*0</f>
        <v>0</v>
      </c>
      <c r="L52" s="37"/>
    </row>
    <row r="53" spans="1:13" ht="18" customHeight="1" x14ac:dyDescent="0.15">
      <c r="A53" s="235"/>
      <c r="B53" s="236"/>
      <c r="C53" s="246"/>
      <c r="D53" s="11"/>
      <c r="E53" s="33"/>
      <c r="F53" s="23"/>
      <c r="G53" s="15"/>
      <c r="H53" s="55"/>
      <c r="I53" s="5"/>
      <c r="J53" s="6"/>
      <c r="K53" s="37"/>
      <c r="L53" s="37"/>
    </row>
    <row r="54" spans="1:13" ht="18" customHeight="1" x14ac:dyDescent="0.15">
      <c r="A54" s="235"/>
      <c r="B54" s="236"/>
      <c r="C54" s="246"/>
      <c r="D54" s="11"/>
      <c r="E54" s="155"/>
      <c r="F54" s="56"/>
      <c r="G54" s="73"/>
      <c r="H54" s="158" t="s">
        <v>32</v>
      </c>
      <c r="I54" s="79"/>
      <c r="J54" s="20">
        <f>SUM(J44,J47,J50,J52)</f>
        <v>0</v>
      </c>
      <c r="K54" s="37"/>
      <c r="L54" s="37"/>
    </row>
    <row r="55" spans="1:13" ht="18" customHeight="1" x14ac:dyDescent="0.15">
      <c r="A55" s="235"/>
      <c r="B55" s="236"/>
      <c r="C55" s="246"/>
      <c r="D55" s="3" t="s">
        <v>87</v>
      </c>
      <c r="E55" s="3"/>
      <c r="F55" s="3"/>
      <c r="G55" s="15"/>
      <c r="H55" s="15"/>
      <c r="I55" s="15"/>
      <c r="J55" s="16"/>
      <c r="K55" s="37"/>
      <c r="L55" s="37"/>
    </row>
    <row r="56" spans="1:13" ht="18" customHeight="1" x14ac:dyDescent="0.15">
      <c r="A56" s="235"/>
      <c r="B56" s="236"/>
      <c r="C56" s="246"/>
      <c r="D56" s="139">
        <v>3500</v>
      </c>
      <c r="E56" s="164" t="s">
        <v>102</v>
      </c>
      <c r="F56" s="5"/>
      <c r="G56" s="15"/>
      <c r="H56" s="15"/>
      <c r="I56" s="59" t="s">
        <v>1</v>
      </c>
      <c r="J56" s="16">
        <v>3500</v>
      </c>
      <c r="K56" s="37"/>
      <c r="L56" s="37"/>
    </row>
    <row r="57" spans="1:13" ht="15" customHeight="1" x14ac:dyDescent="0.15">
      <c r="A57" s="235"/>
      <c r="B57" s="236"/>
      <c r="C57" s="246"/>
      <c r="D57" s="5"/>
      <c r="E57" s="5"/>
      <c r="F57" s="5"/>
      <c r="G57" s="58"/>
      <c r="H57" s="158" t="s">
        <v>32</v>
      </c>
      <c r="I57" s="59" t="s">
        <v>1</v>
      </c>
      <c r="J57" s="16">
        <v>3500</v>
      </c>
      <c r="K57" s="37"/>
      <c r="L57" s="37"/>
    </row>
    <row r="58" spans="1:13" ht="18" customHeight="1" x14ac:dyDescent="0.15">
      <c r="A58" s="235"/>
      <c r="B58" s="236"/>
      <c r="C58" s="246"/>
      <c r="D58" s="3" t="s">
        <v>43</v>
      </c>
      <c r="E58" s="3"/>
      <c r="F58" s="3"/>
      <c r="G58" s="3"/>
      <c r="H58" s="3"/>
      <c r="I58" s="3"/>
      <c r="J58" s="4"/>
      <c r="K58" s="37"/>
      <c r="L58" s="37"/>
    </row>
    <row r="59" spans="1:13" ht="24" customHeight="1" x14ac:dyDescent="0.15">
      <c r="A59" s="237"/>
      <c r="B59" s="238"/>
      <c r="C59" s="247"/>
      <c r="D59" s="158"/>
      <c r="E59" s="7"/>
      <c r="F59" s="93">
        <f>J22+J26+J54+J57</f>
        <v>3500</v>
      </c>
      <c r="G59" s="160" t="s">
        <v>0</v>
      </c>
      <c r="H59" s="11">
        <v>0.2</v>
      </c>
      <c r="I59" s="98" t="s">
        <v>1</v>
      </c>
      <c r="J59" s="81">
        <f>ROUNDDOWN(K59,0)</f>
        <v>700</v>
      </c>
      <c r="K59" s="37">
        <f>F59*H59</f>
        <v>700</v>
      </c>
      <c r="L59" s="37"/>
    </row>
    <row r="60" spans="1:13" ht="30" customHeight="1" x14ac:dyDescent="0.15">
      <c r="A60" s="226" t="s">
        <v>2</v>
      </c>
      <c r="B60" s="234"/>
      <c r="C60" s="234"/>
      <c r="D60" s="229">
        <f>F59+J59</f>
        <v>4200</v>
      </c>
      <c r="E60" s="230"/>
      <c r="F60" s="230"/>
      <c r="G60" s="230"/>
      <c r="H60" s="230"/>
      <c r="I60" s="230"/>
      <c r="J60" s="231"/>
      <c r="K60" s="37"/>
      <c r="L60" s="37"/>
    </row>
    <row r="61" spans="1:13" ht="30" customHeight="1" x14ac:dyDescent="0.15">
      <c r="A61" s="218" t="s">
        <v>16</v>
      </c>
      <c r="B61" s="219"/>
      <c r="C61" s="219"/>
      <c r="D61" s="219"/>
      <c r="E61" s="219"/>
      <c r="F61" s="219"/>
      <c r="G61" s="219"/>
      <c r="H61" s="219"/>
      <c r="I61" s="219"/>
      <c r="J61" s="220"/>
      <c r="K61" s="37"/>
      <c r="L61" s="37"/>
      <c r="M61" s="36"/>
    </row>
    <row r="62" spans="1:13" ht="30" customHeight="1" x14ac:dyDescent="0.15">
      <c r="A62" s="18"/>
      <c r="B62" s="79"/>
      <c r="C62" s="7"/>
      <c r="D62" s="72"/>
      <c r="E62" s="72"/>
      <c r="F62" s="94">
        <f>D60</f>
        <v>4200</v>
      </c>
      <c r="G62" s="162" t="s">
        <v>0</v>
      </c>
      <c r="H62" s="158">
        <v>0.3</v>
      </c>
      <c r="I62" s="98" t="s">
        <v>1</v>
      </c>
      <c r="J62" s="20">
        <f>ROUNDDOWN(K62,0)</f>
        <v>1260</v>
      </c>
      <c r="K62" s="37">
        <f>F62*0.3</f>
        <v>1260</v>
      </c>
      <c r="L62" s="37"/>
    </row>
    <row r="63" spans="1:13" ht="30" customHeight="1" x14ac:dyDescent="0.15">
      <c r="A63" s="226" t="s">
        <v>3</v>
      </c>
      <c r="B63" s="227"/>
      <c r="C63" s="227"/>
      <c r="D63" s="229">
        <f>J62+D60</f>
        <v>5460</v>
      </c>
      <c r="E63" s="230"/>
      <c r="F63" s="230"/>
      <c r="G63" s="230"/>
      <c r="H63" s="230"/>
      <c r="I63" s="230"/>
      <c r="J63" s="231"/>
      <c r="K63" s="37">
        <f>ROUNDDOWN(D63*1.1,0)</f>
        <v>6006</v>
      </c>
      <c r="L63" s="116" t="s">
        <v>79</v>
      </c>
    </row>
    <row r="64" spans="1:13" ht="18" customHeight="1" x14ac:dyDescent="0.15">
      <c r="D64" s="29"/>
      <c r="E64" s="5"/>
      <c r="F64" s="5"/>
      <c r="G64" s="8"/>
      <c r="H64" s="5"/>
      <c r="I64" s="96" t="s">
        <v>4</v>
      </c>
      <c r="J64" s="99">
        <f>入力用シート!B1</f>
        <v>0</v>
      </c>
    </row>
  </sheetData>
  <mergeCells count="19">
    <mergeCell ref="A27:C59"/>
    <mergeCell ref="E28:J28"/>
    <mergeCell ref="A5:J5"/>
    <mergeCell ref="C7:J7"/>
    <mergeCell ref="C8:J8"/>
    <mergeCell ref="C9:J9"/>
    <mergeCell ref="A11:J11"/>
    <mergeCell ref="A12:C13"/>
    <mergeCell ref="D12:J13"/>
    <mergeCell ref="I3:J3"/>
    <mergeCell ref="A14:C15"/>
    <mergeCell ref="D14:J15"/>
    <mergeCell ref="A16:C18"/>
    <mergeCell ref="A23:C26"/>
    <mergeCell ref="A60:C60"/>
    <mergeCell ref="D60:J60"/>
    <mergeCell ref="A61:J61"/>
    <mergeCell ref="A63:C63"/>
    <mergeCell ref="D63:J63"/>
  </mergeCells>
  <phoneticPr fontId="2"/>
  <printOptions horizontalCentered="1"/>
  <pageMargins left="0.19685039370078741" right="0.19685039370078741" top="0.39370078740157483" bottom="0.19685039370078741" header="0.19685039370078741" footer="0.19685039370078741"/>
  <pageSetup paperSize="9" scale="68" fitToWidth="0" fitToHeight="0" orientation="portrait" horizontalDpi="300" verticalDpi="300" r:id="rId1"/>
  <headerFooter alignWithMargins="0">
    <oddHeader>&amp;R【2023.4.1契約から使用】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view="pageBreakPreview" topLeftCell="A40" zoomScale="90" zoomScaleNormal="100" zoomScaleSheetLayoutView="90" workbookViewId="0">
      <selection activeCell="J4" sqref="J4"/>
    </sheetView>
  </sheetViews>
  <sheetFormatPr defaultRowHeight="13.5" x14ac:dyDescent="0.15"/>
  <cols>
    <col min="1" max="3" width="8.625" style="1" customWidth="1"/>
    <col min="4" max="4" width="9" style="1" customWidth="1"/>
    <col min="5" max="9" width="13.625" style="1" customWidth="1"/>
    <col min="10" max="10" width="15.625" style="1" customWidth="1"/>
    <col min="11" max="11" width="9.75" style="1" bestFit="1" customWidth="1"/>
    <col min="12" max="12" width="11.125" style="1" customWidth="1"/>
    <col min="13" max="16384" width="9" style="1"/>
  </cols>
  <sheetData>
    <row r="1" spans="1:11" ht="15" customHeight="1" x14ac:dyDescent="0.15"/>
    <row r="2" spans="1:11" s="60" customFormat="1" x14ac:dyDescent="0.15">
      <c r="A2" s="5" t="s">
        <v>50</v>
      </c>
      <c r="B2" s="5"/>
      <c r="C2" s="5"/>
      <c r="D2" s="5"/>
      <c r="E2" s="5"/>
      <c r="F2" s="5"/>
      <c r="G2" s="5"/>
      <c r="H2" s="5"/>
      <c r="I2" s="5"/>
      <c r="J2" s="96" t="s">
        <v>78</v>
      </c>
    </row>
    <row r="3" spans="1:11" s="60" customFormat="1" x14ac:dyDescent="0.15">
      <c r="A3" s="33"/>
      <c r="B3" s="33"/>
      <c r="C3" s="33"/>
      <c r="D3" s="33"/>
      <c r="E3" s="33"/>
      <c r="F3" s="33"/>
      <c r="G3" s="33"/>
      <c r="H3" s="33"/>
      <c r="I3" s="33"/>
      <c r="J3" s="163" t="s">
        <v>139</v>
      </c>
    </row>
    <row r="4" spans="1:11" s="60" customFormat="1" x14ac:dyDescent="0.15">
      <c r="A4" s="5"/>
      <c r="B4" s="5"/>
      <c r="C4" s="5"/>
      <c r="D4" s="5"/>
      <c r="E4" s="5"/>
      <c r="F4" s="5"/>
      <c r="G4" s="5"/>
      <c r="H4" s="5"/>
      <c r="I4" s="170"/>
      <c r="J4" s="5"/>
    </row>
    <row r="5" spans="1:11" s="60" customFormat="1" ht="30" customHeight="1" x14ac:dyDescent="0.15">
      <c r="A5" s="242" t="s">
        <v>52</v>
      </c>
      <c r="B5" s="242"/>
      <c r="C5" s="242"/>
      <c r="D5" s="242"/>
      <c r="E5" s="242"/>
      <c r="F5" s="242"/>
      <c r="G5" s="242"/>
      <c r="H5" s="242"/>
      <c r="I5" s="242"/>
      <c r="J5" s="242"/>
    </row>
    <row r="6" spans="1:11" s="60" customFormat="1" ht="22.5" customHeight="1" x14ac:dyDescent="0.3">
      <c r="A6" s="171"/>
      <c r="B6" s="171"/>
      <c r="C6" s="171"/>
      <c r="D6" s="171"/>
      <c r="E6" s="171"/>
      <c r="F6" s="171"/>
      <c r="G6" s="171"/>
      <c r="H6" s="171"/>
      <c r="I6" s="171"/>
      <c r="J6" s="178"/>
    </row>
    <row r="7" spans="1:11" s="60" customFormat="1" ht="45" customHeight="1" x14ac:dyDescent="0.15">
      <c r="A7" s="172" t="s">
        <v>57</v>
      </c>
      <c r="B7" s="172"/>
      <c r="C7" s="243">
        <f>入力用シート!B2</f>
        <v>0</v>
      </c>
      <c r="D7" s="243"/>
      <c r="E7" s="243"/>
      <c r="F7" s="243"/>
      <c r="G7" s="243"/>
      <c r="H7" s="243"/>
      <c r="I7" s="243"/>
      <c r="J7" s="243"/>
    </row>
    <row r="8" spans="1:11" s="60" customFormat="1" ht="30" customHeight="1" x14ac:dyDescent="0.15">
      <c r="A8" s="172" t="s">
        <v>53</v>
      </c>
      <c r="B8" s="172"/>
      <c r="C8" s="243" t="str">
        <f>入力用シート!B3</f>
        <v>株式会社</v>
      </c>
      <c r="D8" s="243"/>
      <c r="E8" s="243"/>
      <c r="F8" s="243"/>
      <c r="G8" s="243"/>
      <c r="H8" s="243"/>
      <c r="I8" s="243"/>
      <c r="J8" s="243"/>
    </row>
    <row r="9" spans="1:11" s="29" customFormat="1" ht="30" customHeight="1" x14ac:dyDescent="0.15">
      <c r="A9" s="172" t="s">
        <v>54</v>
      </c>
      <c r="B9" s="172"/>
      <c r="C9" s="244">
        <f>D69</f>
        <v>10920</v>
      </c>
      <c r="D9" s="244"/>
      <c r="E9" s="244"/>
      <c r="F9" s="244"/>
      <c r="G9" s="244"/>
      <c r="H9" s="244"/>
      <c r="I9" s="244"/>
      <c r="J9" s="244"/>
      <c r="K9" s="37">
        <f>ROUNDDOWN(C9*1.1,0)</f>
        <v>12012</v>
      </c>
    </row>
    <row r="10" spans="1:11" s="95" customFormat="1" ht="30" customHeight="1" x14ac:dyDescent="0.3">
      <c r="A10" s="7" t="s">
        <v>55</v>
      </c>
      <c r="B10" s="7"/>
      <c r="C10" s="7"/>
      <c r="D10" s="7"/>
      <c r="E10" s="7"/>
      <c r="F10" s="7"/>
      <c r="G10" s="7"/>
      <c r="H10" s="7"/>
      <c r="I10" s="7"/>
      <c r="J10" s="169" t="s">
        <v>56</v>
      </c>
    </row>
    <row r="11" spans="1:11" ht="30" customHeight="1" x14ac:dyDescent="0.15">
      <c r="A11" s="239" t="s">
        <v>17</v>
      </c>
      <c r="B11" s="240"/>
      <c r="C11" s="240"/>
      <c r="D11" s="240"/>
      <c r="E11" s="240"/>
      <c r="F11" s="240"/>
      <c r="G11" s="240"/>
      <c r="H11" s="240"/>
      <c r="I11" s="240"/>
      <c r="J11" s="241"/>
    </row>
    <row r="12" spans="1:11" ht="15" customHeight="1" x14ac:dyDescent="0.15">
      <c r="A12" s="205" t="s">
        <v>14</v>
      </c>
      <c r="B12" s="206"/>
      <c r="C12" s="206"/>
      <c r="D12" s="209"/>
      <c r="E12" s="210"/>
      <c r="F12" s="210"/>
      <c r="G12" s="210"/>
      <c r="H12" s="210"/>
      <c r="I12" s="210"/>
      <c r="J12" s="211"/>
    </row>
    <row r="13" spans="1:11" ht="15" customHeight="1" x14ac:dyDescent="0.15">
      <c r="A13" s="207"/>
      <c r="B13" s="208"/>
      <c r="C13" s="208"/>
      <c r="D13" s="212"/>
      <c r="E13" s="213"/>
      <c r="F13" s="213"/>
      <c r="G13" s="213"/>
      <c r="H13" s="213"/>
      <c r="I13" s="213"/>
      <c r="J13" s="214"/>
    </row>
    <row r="14" spans="1:11" ht="15" customHeight="1" x14ac:dyDescent="0.15">
      <c r="A14" s="205" t="s">
        <v>15</v>
      </c>
      <c r="B14" s="206"/>
      <c r="C14" s="206"/>
      <c r="D14" s="209"/>
      <c r="E14" s="210"/>
      <c r="F14" s="210"/>
      <c r="G14" s="210"/>
      <c r="H14" s="210"/>
      <c r="I14" s="210"/>
      <c r="J14" s="211"/>
    </row>
    <row r="15" spans="1:11" ht="15" customHeight="1" x14ac:dyDescent="0.15">
      <c r="A15" s="207"/>
      <c r="B15" s="208"/>
      <c r="C15" s="208"/>
      <c r="D15" s="212"/>
      <c r="E15" s="213"/>
      <c r="F15" s="213"/>
      <c r="G15" s="213"/>
      <c r="H15" s="213"/>
      <c r="I15" s="213"/>
      <c r="J15" s="214"/>
    </row>
    <row r="16" spans="1:11" ht="15" customHeight="1" x14ac:dyDescent="0.15">
      <c r="A16" s="205" t="s">
        <v>89</v>
      </c>
      <c r="B16" s="206"/>
      <c r="C16" s="221"/>
      <c r="D16" s="108" t="s">
        <v>81</v>
      </c>
      <c r="E16" s="5"/>
      <c r="F16" s="156"/>
      <c r="G16" s="156"/>
      <c r="H16" s="156"/>
      <c r="I16" s="98" t="s">
        <v>1</v>
      </c>
      <c r="J16" s="131">
        <v>0</v>
      </c>
    </row>
    <row r="17" spans="1:12" ht="15" customHeight="1" x14ac:dyDescent="0.15">
      <c r="A17" s="222"/>
      <c r="B17" s="223"/>
      <c r="C17" s="224"/>
      <c r="D17" s="15" t="s">
        <v>82</v>
      </c>
      <c r="E17" s="5"/>
      <c r="F17" s="11"/>
      <c r="G17" s="11"/>
      <c r="H17" s="11"/>
      <c r="I17" s="98" t="str">
        <f>I21</f>
        <v>=</v>
      </c>
      <c r="J17" s="62">
        <v>0</v>
      </c>
    </row>
    <row r="18" spans="1:12" ht="15" customHeight="1" x14ac:dyDescent="0.15">
      <c r="A18" s="222"/>
      <c r="B18" s="223"/>
      <c r="C18" s="224"/>
      <c r="D18" s="15" t="s">
        <v>85</v>
      </c>
      <c r="E18" s="5"/>
      <c r="F18" s="11"/>
      <c r="G18" s="11"/>
      <c r="H18" s="11"/>
      <c r="I18" s="98"/>
      <c r="J18" s="127"/>
    </row>
    <row r="19" spans="1:12" ht="15" customHeight="1" x14ac:dyDescent="0.15">
      <c r="A19" s="222"/>
      <c r="B19" s="223"/>
      <c r="C19" s="224"/>
      <c r="D19" s="31">
        <v>120000</v>
      </c>
      <c r="E19" s="5"/>
      <c r="F19" s="11"/>
      <c r="G19" s="11"/>
      <c r="H19" s="11"/>
      <c r="I19" s="98" t="s">
        <v>1</v>
      </c>
      <c r="J19" s="62">
        <v>0</v>
      </c>
    </row>
    <row r="20" spans="1:12" ht="15" customHeight="1" x14ac:dyDescent="0.15">
      <c r="A20" s="222"/>
      <c r="B20" s="223"/>
      <c r="C20" s="224"/>
      <c r="D20" s="5"/>
      <c r="E20" s="15"/>
      <c r="F20" s="11"/>
      <c r="G20" s="11"/>
      <c r="H20" s="11"/>
      <c r="I20" s="98"/>
      <c r="J20" s="127"/>
    </row>
    <row r="21" spans="1:12" ht="15" customHeight="1" x14ac:dyDescent="0.15">
      <c r="A21" s="207"/>
      <c r="B21" s="208"/>
      <c r="C21" s="225"/>
      <c r="D21" s="87"/>
      <c r="E21" s="5"/>
      <c r="F21" s="158"/>
      <c r="G21" s="158"/>
      <c r="H21" s="158" t="s">
        <v>32</v>
      </c>
      <c r="I21" s="98" t="s">
        <v>1</v>
      </c>
      <c r="J21" s="128">
        <f>SUM(J16:J17,J19)</f>
        <v>0</v>
      </c>
    </row>
    <row r="22" spans="1:12" ht="15" customHeight="1" x14ac:dyDescent="0.15">
      <c r="A22" s="226" t="s">
        <v>109</v>
      </c>
      <c r="B22" s="227"/>
      <c r="C22" s="228"/>
      <c r="D22" s="144"/>
      <c r="E22" s="147"/>
      <c r="F22" s="145" t="s">
        <v>117</v>
      </c>
      <c r="G22" s="145" t="s">
        <v>110</v>
      </c>
      <c r="H22" s="145" t="s">
        <v>111</v>
      </c>
      <c r="I22" s="146" t="s">
        <v>112</v>
      </c>
      <c r="J22" s="148">
        <f>E22*10*100/130</f>
        <v>0</v>
      </c>
    </row>
    <row r="23" spans="1:12" ht="18" customHeight="1" x14ac:dyDescent="0.15">
      <c r="A23" s="205" t="s">
        <v>113</v>
      </c>
      <c r="B23" s="206"/>
      <c r="C23" s="221"/>
      <c r="D23" s="89" t="s">
        <v>36</v>
      </c>
      <c r="E23" s="84"/>
      <c r="F23" s="84"/>
      <c r="G23" s="84"/>
      <c r="H23" s="84"/>
      <c r="I23" s="84"/>
      <c r="J23" s="54"/>
    </row>
    <row r="24" spans="1:12" ht="18" customHeight="1" x14ac:dyDescent="0.15">
      <c r="A24" s="222"/>
      <c r="B24" s="223"/>
      <c r="C24" s="224"/>
      <c r="D24" s="90" t="s">
        <v>37</v>
      </c>
      <c r="E24" s="5"/>
      <c r="F24" s="12"/>
      <c r="G24" s="11"/>
      <c r="H24" s="11"/>
      <c r="I24" s="11"/>
      <c r="J24" s="63">
        <v>0</v>
      </c>
      <c r="K24" s="37">
        <f>ROUNDDOWN(J24*1.1,0)</f>
        <v>0</v>
      </c>
      <c r="L24" s="116" t="s">
        <v>79</v>
      </c>
    </row>
    <row r="25" spans="1:12" ht="18" customHeight="1" x14ac:dyDescent="0.15">
      <c r="A25" s="222"/>
      <c r="B25" s="223"/>
      <c r="C25" s="224"/>
      <c r="D25" s="9" t="s">
        <v>103</v>
      </c>
      <c r="E25" s="5"/>
      <c r="F25" s="64"/>
      <c r="G25" s="65"/>
      <c r="H25" s="65"/>
      <c r="I25" s="65"/>
      <c r="J25" s="174">
        <v>0</v>
      </c>
      <c r="K25" s="37">
        <f t="shared" ref="K25:K29" si="0">ROUNDDOWN(J25*1.1,0)</f>
        <v>0</v>
      </c>
    </row>
    <row r="26" spans="1:12" ht="18" customHeight="1" x14ac:dyDescent="0.15">
      <c r="A26" s="222"/>
      <c r="B26" s="223"/>
      <c r="C26" s="224"/>
      <c r="D26" s="90" t="s">
        <v>120</v>
      </c>
      <c r="E26" s="5"/>
      <c r="F26" s="64"/>
      <c r="G26" s="65"/>
      <c r="H26" s="65"/>
      <c r="I26" s="65"/>
      <c r="J26" s="63">
        <v>0</v>
      </c>
      <c r="K26" s="37">
        <f t="shared" ref="K26" si="1">ROUNDDOWN(J26*1.1,0)</f>
        <v>0</v>
      </c>
    </row>
    <row r="27" spans="1:12" ht="18" customHeight="1" x14ac:dyDescent="0.15">
      <c r="A27" s="222"/>
      <c r="B27" s="223"/>
      <c r="C27" s="224"/>
      <c r="D27" s="90" t="s">
        <v>105</v>
      </c>
      <c r="E27" s="5"/>
      <c r="F27" s="64"/>
      <c r="G27" s="65"/>
      <c r="H27" s="65"/>
      <c r="I27" s="65"/>
      <c r="J27" s="63">
        <v>0</v>
      </c>
      <c r="K27" s="37">
        <f t="shared" si="0"/>
        <v>0</v>
      </c>
    </row>
    <row r="28" spans="1:12" ht="18" customHeight="1" x14ac:dyDescent="0.15">
      <c r="A28" s="222"/>
      <c r="B28" s="223"/>
      <c r="C28" s="224"/>
      <c r="D28" s="90" t="s">
        <v>106</v>
      </c>
      <c r="E28" s="5"/>
      <c r="F28" s="64"/>
      <c r="G28" s="65"/>
      <c r="H28" s="65"/>
      <c r="I28" s="65"/>
      <c r="J28" s="63">
        <v>0</v>
      </c>
      <c r="K28" s="37">
        <f t="shared" si="0"/>
        <v>0</v>
      </c>
    </row>
    <row r="29" spans="1:12" ht="24.75" customHeight="1" x14ac:dyDescent="0.15">
      <c r="A29" s="207"/>
      <c r="B29" s="208"/>
      <c r="C29" s="225"/>
      <c r="D29" s="9"/>
      <c r="E29" s="55"/>
      <c r="F29" s="12"/>
      <c r="G29" s="11"/>
      <c r="H29" s="158" t="s">
        <v>32</v>
      </c>
      <c r="I29" s="79"/>
      <c r="J29" s="16">
        <f>SUM(J24:J25)</f>
        <v>0</v>
      </c>
      <c r="K29" s="37">
        <f t="shared" si="0"/>
        <v>0</v>
      </c>
    </row>
    <row r="30" spans="1:12" ht="18.75" customHeight="1" x14ac:dyDescent="0.15">
      <c r="A30" s="205" t="s">
        <v>114</v>
      </c>
      <c r="B30" s="206"/>
      <c r="C30" s="206"/>
      <c r="D30" s="88" t="s">
        <v>42</v>
      </c>
      <c r="E30" s="3"/>
      <c r="F30" s="3"/>
      <c r="G30" s="3"/>
      <c r="H30" s="3"/>
      <c r="I30" s="3"/>
      <c r="J30" s="4"/>
    </row>
    <row r="31" spans="1:12" ht="18.75" customHeight="1" x14ac:dyDescent="0.15">
      <c r="A31" s="222"/>
      <c r="B31" s="223"/>
      <c r="C31" s="223"/>
      <c r="D31" s="44">
        <v>7000</v>
      </c>
      <c r="E31" s="167">
        <v>1</v>
      </c>
      <c r="F31" s="5"/>
      <c r="G31" s="33"/>
      <c r="H31" s="33"/>
      <c r="I31" s="33"/>
      <c r="J31" s="17">
        <f>D31*E31</f>
        <v>7000</v>
      </c>
      <c r="K31" s="37">
        <f>ROUNDDOWN(J31*1.1,0)</f>
        <v>7700</v>
      </c>
    </row>
    <row r="32" spans="1:12" ht="18.75" customHeight="1" x14ac:dyDescent="0.15">
      <c r="A32" s="222"/>
      <c r="B32" s="223"/>
      <c r="C32" s="223"/>
      <c r="D32" s="44">
        <v>13000</v>
      </c>
      <c r="E32" s="167">
        <v>0</v>
      </c>
      <c r="F32" s="5"/>
      <c r="G32" s="33"/>
      <c r="H32" s="33"/>
      <c r="I32" s="33"/>
      <c r="J32" s="17">
        <v>0</v>
      </c>
      <c r="K32" s="37">
        <f>ROUNDDOWN(J32*1.1,0)</f>
        <v>0</v>
      </c>
    </row>
    <row r="33" spans="1:11" ht="20.25" customHeight="1" x14ac:dyDescent="0.15">
      <c r="A33" s="207"/>
      <c r="B33" s="208"/>
      <c r="C33" s="208"/>
      <c r="D33" s="18"/>
      <c r="E33" s="79"/>
      <c r="F33" s="19"/>
      <c r="G33" s="158"/>
      <c r="H33" s="158" t="s">
        <v>32</v>
      </c>
      <c r="I33" s="79"/>
      <c r="J33" s="20">
        <f>SUM(J31:J32)</f>
        <v>7000</v>
      </c>
      <c r="K33" s="37">
        <f>ROUNDDOWN(J33*1.1,0)</f>
        <v>7700</v>
      </c>
    </row>
    <row r="34" spans="1:11" ht="18.75" customHeight="1" x14ac:dyDescent="0.15">
      <c r="A34" s="205" t="s">
        <v>116</v>
      </c>
      <c r="B34" s="206"/>
      <c r="C34" s="206"/>
      <c r="D34" s="89" t="s">
        <v>40</v>
      </c>
      <c r="E34" s="3"/>
      <c r="F34" s="3"/>
      <c r="G34" s="3"/>
      <c r="H34" s="3"/>
      <c r="I34" s="3"/>
      <c r="J34" s="4"/>
    </row>
    <row r="35" spans="1:11" ht="15" customHeight="1" x14ac:dyDescent="0.15">
      <c r="A35" s="235"/>
      <c r="B35" s="236"/>
      <c r="C35" s="236"/>
      <c r="D35" s="159"/>
      <c r="E35" s="232"/>
      <c r="F35" s="232"/>
      <c r="G35" s="232"/>
      <c r="H35" s="232"/>
      <c r="I35" s="232"/>
      <c r="J35" s="233"/>
    </row>
    <row r="36" spans="1:11" ht="18.75" customHeight="1" x14ac:dyDescent="0.15">
      <c r="A36" s="235"/>
      <c r="B36" s="236"/>
      <c r="C36" s="236"/>
      <c r="D36" s="91" t="s">
        <v>39</v>
      </c>
      <c r="E36" s="84"/>
      <c r="F36" s="34"/>
      <c r="G36" s="33"/>
      <c r="H36" s="33"/>
      <c r="I36" s="33"/>
      <c r="J36" s="61"/>
    </row>
    <row r="37" spans="1:11" ht="18.75" customHeight="1" x14ac:dyDescent="0.15">
      <c r="A37" s="235"/>
      <c r="B37" s="236"/>
      <c r="C37" s="236"/>
      <c r="D37" s="159"/>
      <c r="E37" s="33"/>
      <c r="F37" s="34"/>
      <c r="G37" s="33"/>
      <c r="H37" s="33"/>
      <c r="I37" s="33"/>
      <c r="J37" s="61"/>
    </row>
    <row r="38" spans="1:11" ht="17.25" customHeight="1" x14ac:dyDescent="0.15">
      <c r="A38" s="235"/>
      <c r="B38" s="236"/>
      <c r="C38" s="236"/>
      <c r="D38" s="159"/>
      <c r="E38" s="105" t="s">
        <v>90</v>
      </c>
      <c r="F38" s="5"/>
      <c r="G38" s="55"/>
      <c r="H38" s="55"/>
      <c r="I38" s="55"/>
      <c r="J38" s="10"/>
    </row>
    <row r="39" spans="1:11" ht="17.25" customHeight="1" x14ac:dyDescent="0.15">
      <c r="A39" s="235"/>
      <c r="B39" s="236"/>
      <c r="C39" s="236"/>
      <c r="D39" s="159"/>
      <c r="E39" s="105" t="s">
        <v>67</v>
      </c>
      <c r="F39" s="5"/>
      <c r="G39" s="24"/>
      <c r="H39" s="24"/>
      <c r="I39" s="24"/>
      <c r="J39" s="25"/>
      <c r="K39" s="21"/>
    </row>
    <row r="40" spans="1:11" x14ac:dyDescent="0.15">
      <c r="A40" s="235"/>
      <c r="B40" s="236"/>
      <c r="C40" s="236"/>
      <c r="D40" s="159"/>
      <c r="E40" s="105"/>
      <c r="F40" s="5"/>
      <c r="G40" s="24"/>
      <c r="H40" s="24"/>
      <c r="I40" s="24"/>
      <c r="J40" s="25"/>
      <c r="K40" s="21"/>
    </row>
    <row r="41" spans="1:11" ht="17.25" customHeight="1" x14ac:dyDescent="0.15">
      <c r="A41" s="235"/>
      <c r="B41" s="236"/>
      <c r="C41" s="236"/>
      <c r="D41" s="159"/>
      <c r="E41" s="105" t="s">
        <v>91</v>
      </c>
      <c r="F41" s="5"/>
      <c r="G41" s="24"/>
      <c r="H41" s="24"/>
      <c r="I41" s="24"/>
      <c r="J41" s="25"/>
      <c r="K41" s="21"/>
    </row>
    <row r="42" spans="1:11" ht="17.25" customHeight="1" x14ac:dyDescent="0.15">
      <c r="A42" s="235"/>
      <c r="B42" s="236"/>
      <c r="C42" s="236"/>
      <c r="D42" s="159"/>
      <c r="E42" s="105" t="s">
        <v>68</v>
      </c>
      <c r="F42" s="5"/>
      <c r="G42" s="24"/>
      <c r="H42" s="24"/>
      <c r="I42" s="24"/>
      <c r="J42" s="25"/>
      <c r="K42" s="21"/>
    </row>
    <row r="43" spans="1:11" x14ac:dyDescent="0.15">
      <c r="A43" s="235"/>
      <c r="B43" s="236"/>
      <c r="C43" s="236"/>
      <c r="D43" s="159"/>
      <c r="E43" s="105"/>
      <c r="F43" s="5"/>
      <c r="G43" s="24"/>
      <c r="H43" s="24"/>
      <c r="I43" s="24"/>
      <c r="J43" s="25"/>
      <c r="K43" s="21"/>
    </row>
    <row r="44" spans="1:11" ht="17.25" customHeight="1" x14ac:dyDescent="0.15">
      <c r="A44" s="235"/>
      <c r="B44" s="236"/>
      <c r="C44" s="236"/>
      <c r="D44" s="159"/>
      <c r="E44" s="105" t="s">
        <v>92</v>
      </c>
      <c r="F44" s="5"/>
      <c r="G44" s="24"/>
      <c r="H44" s="24"/>
      <c r="I44" s="24"/>
      <c r="J44" s="25"/>
      <c r="K44" s="21"/>
    </row>
    <row r="45" spans="1:11" ht="17.25" customHeight="1" x14ac:dyDescent="0.15">
      <c r="A45" s="235"/>
      <c r="B45" s="236"/>
      <c r="C45" s="236"/>
      <c r="D45" s="159"/>
      <c r="E45" s="105" t="s">
        <v>69</v>
      </c>
      <c r="F45" s="5"/>
      <c r="G45" s="24"/>
      <c r="H45" s="24"/>
      <c r="I45" s="24"/>
      <c r="J45" s="25"/>
      <c r="K45" s="21"/>
    </row>
    <row r="46" spans="1:11" ht="17.25" customHeight="1" x14ac:dyDescent="0.15">
      <c r="A46" s="235"/>
      <c r="B46" s="236"/>
      <c r="C46" s="236"/>
      <c r="D46" s="159"/>
      <c r="E46" s="105" t="s">
        <v>6</v>
      </c>
      <c r="F46" s="5"/>
      <c r="G46" s="24"/>
      <c r="H46" s="24"/>
      <c r="I46" s="24"/>
      <c r="J46" s="25"/>
      <c r="K46" s="21"/>
    </row>
    <row r="47" spans="1:11" ht="17.25" customHeight="1" x14ac:dyDescent="0.15">
      <c r="A47" s="235"/>
      <c r="B47" s="236"/>
      <c r="C47" s="236"/>
      <c r="D47" s="159"/>
      <c r="E47" s="105" t="s">
        <v>45</v>
      </c>
      <c r="F47" s="5"/>
      <c r="G47" s="24"/>
      <c r="H47" s="24"/>
      <c r="I47" s="24"/>
      <c r="J47" s="25"/>
      <c r="K47" s="21"/>
    </row>
    <row r="48" spans="1:11" ht="17.25" customHeight="1" x14ac:dyDescent="0.15">
      <c r="A48" s="235"/>
      <c r="B48" s="236"/>
      <c r="C48" s="236"/>
      <c r="D48" s="159"/>
      <c r="E48" s="105" t="s">
        <v>46</v>
      </c>
      <c r="F48" s="5"/>
      <c r="G48" s="24"/>
      <c r="H48" s="24"/>
      <c r="I48" s="24"/>
      <c r="J48" s="25"/>
      <c r="K48" s="21"/>
    </row>
    <row r="49" spans="1:11" ht="17.25" customHeight="1" x14ac:dyDescent="0.15">
      <c r="A49" s="235"/>
      <c r="B49" s="236"/>
      <c r="C49" s="236"/>
      <c r="D49" s="159"/>
      <c r="E49" s="105" t="s">
        <v>60</v>
      </c>
      <c r="F49" s="5"/>
      <c r="G49" s="24"/>
      <c r="H49" s="24"/>
      <c r="I49" s="24"/>
      <c r="J49" s="25"/>
      <c r="K49" s="21"/>
    </row>
    <row r="50" spans="1:11" x14ac:dyDescent="0.15">
      <c r="A50" s="235"/>
      <c r="B50" s="236"/>
      <c r="C50" s="236"/>
      <c r="D50" s="159"/>
      <c r="E50" s="5"/>
      <c r="F50" s="35"/>
      <c r="G50" s="24"/>
      <c r="H50" s="24"/>
      <c r="I50" s="24"/>
      <c r="J50" s="25"/>
      <c r="K50" s="21"/>
    </row>
    <row r="51" spans="1:11" x14ac:dyDescent="0.15">
      <c r="A51" s="235"/>
      <c r="B51" s="236"/>
      <c r="C51" s="236"/>
      <c r="D51" s="159"/>
      <c r="E51" s="5"/>
      <c r="F51" s="35"/>
      <c r="G51" s="24"/>
      <c r="H51" s="24"/>
      <c r="I51" s="24"/>
      <c r="J51" s="25"/>
      <c r="K51" s="21"/>
    </row>
    <row r="52" spans="1:11" ht="18.75" customHeight="1" x14ac:dyDescent="0.15">
      <c r="A52" s="235"/>
      <c r="B52" s="236"/>
      <c r="C52" s="236"/>
      <c r="D52" s="92"/>
      <c r="E52" s="5" t="s">
        <v>96</v>
      </c>
      <c r="F52" s="26"/>
      <c r="G52" s="27"/>
      <c r="H52" s="27"/>
      <c r="I52" s="5"/>
      <c r="J52" s="28"/>
    </row>
    <row r="53" spans="1:11" ht="18.75" customHeight="1" x14ac:dyDescent="0.15">
      <c r="A53" s="235"/>
      <c r="B53" s="236"/>
      <c r="C53" s="236"/>
      <c r="D53" s="45" t="s">
        <v>70</v>
      </c>
      <c r="E53" s="46" t="s">
        <v>22</v>
      </c>
      <c r="F53" s="46" t="s">
        <v>23</v>
      </c>
      <c r="G53" s="46" t="s">
        <v>24</v>
      </c>
      <c r="H53" s="115">
        <v>0</v>
      </c>
      <c r="I53" s="5"/>
      <c r="J53" s="78"/>
    </row>
    <row r="54" spans="1:11" ht="18.75" customHeight="1" x14ac:dyDescent="0.15">
      <c r="A54" s="235"/>
      <c r="B54" s="236"/>
      <c r="C54" s="236"/>
      <c r="D54" s="45" t="s">
        <v>19</v>
      </c>
      <c r="E54" s="132" t="s">
        <v>20</v>
      </c>
      <c r="F54" s="133">
        <v>0</v>
      </c>
      <c r="G54" s="52"/>
      <c r="H54" s="5"/>
      <c r="I54" s="11" t="s">
        <v>1</v>
      </c>
      <c r="J54" s="175">
        <f>(14000+10000+28000)*H53+(112000*F54)</f>
        <v>0</v>
      </c>
      <c r="K54" s="37">
        <f>ROUNDDOWN(J54*1.1,0)</f>
        <v>0</v>
      </c>
    </row>
    <row r="55" spans="1:11" ht="18.75" customHeight="1" x14ac:dyDescent="0.15">
      <c r="A55" s="235"/>
      <c r="B55" s="236"/>
      <c r="C55" s="236"/>
      <c r="D55" s="92"/>
      <c r="E55" s="5" t="s">
        <v>97</v>
      </c>
      <c r="F55" s="15"/>
      <c r="G55" s="55"/>
      <c r="H55" s="31"/>
      <c r="I55" s="5"/>
      <c r="J55" s="62"/>
    </row>
    <row r="56" spans="1:11" ht="18.75" customHeight="1" x14ac:dyDescent="0.15">
      <c r="A56" s="235"/>
      <c r="B56" s="236"/>
      <c r="C56" s="236"/>
      <c r="D56" s="45" t="s">
        <v>70</v>
      </c>
      <c r="E56" s="46" t="s">
        <v>22</v>
      </c>
      <c r="F56" s="46" t="s">
        <v>23</v>
      </c>
      <c r="G56" s="46" t="s">
        <v>25</v>
      </c>
      <c r="H56" s="115">
        <v>0</v>
      </c>
      <c r="I56" s="5"/>
      <c r="J56" s="78"/>
    </row>
    <row r="57" spans="1:11" ht="18.75" customHeight="1" x14ac:dyDescent="0.15">
      <c r="A57" s="235"/>
      <c r="B57" s="236"/>
      <c r="C57" s="236"/>
      <c r="D57" s="45" t="s">
        <v>19</v>
      </c>
      <c r="E57" s="132" t="s">
        <v>20</v>
      </c>
      <c r="F57" s="133">
        <v>0</v>
      </c>
      <c r="G57" s="52"/>
      <c r="H57" s="5"/>
      <c r="I57" s="11" t="s">
        <v>1</v>
      </c>
      <c r="J57" s="175">
        <f>(14000+10000+21000)*H56+(112000*F57)</f>
        <v>0</v>
      </c>
      <c r="K57" s="37">
        <f>ROUNDDOWN(J57*1.1,0)</f>
        <v>0</v>
      </c>
    </row>
    <row r="58" spans="1:11" ht="18.75" customHeight="1" x14ac:dyDescent="0.15">
      <c r="A58" s="235"/>
      <c r="B58" s="236"/>
      <c r="C58" s="236"/>
      <c r="D58" s="92"/>
      <c r="E58" s="5" t="s">
        <v>98</v>
      </c>
      <c r="F58" s="15"/>
      <c r="G58" s="55"/>
      <c r="H58" s="31"/>
      <c r="I58" s="5"/>
      <c r="J58" s="62"/>
    </row>
    <row r="59" spans="1:11" ht="18.75" customHeight="1" x14ac:dyDescent="0.15">
      <c r="A59" s="235"/>
      <c r="B59" s="236"/>
      <c r="C59" s="236"/>
      <c r="D59" s="45" t="s">
        <v>21</v>
      </c>
      <c r="E59" s="134">
        <v>7000</v>
      </c>
      <c r="F59" s="135">
        <v>5000</v>
      </c>
      <c r="G59" s="135">
        <v>14000</v>
      </c>
      <c r="H59" s="115">
        <v>0</v>
      </c>
      <c r="I59" s="11" t="s">
        <v>1</v>
      </c>
      <c r="J59" s="176">
        <f>(7000+5000+14000)*H59</f>
        <v>0</v>
      </c>
      <c r="K59" s="37">
        <f>ROUNDDOWN(J59*1.1,0)</f>
        <v>0</v>
      </c>
    </row>
    <row r="60" spans="1:11" ht="18" customHeight="1" x14ac:dyDescent="0.15">
      <c r="A60" s="235"/>
      <c r="B60" s="236"/>
      <c r="C60" s="236"/>
      <c r="D60" s="68"/>
      <c r="E60" s="41"/>
      <c r="F60" s="57"/>
      <c r="G60" s="69"/>
      <c r="H60" s="5"/>
      <c r="I60" s="5"/>
      <c r="J60" s="62"/>
    </row>
    <row r="61" spans="1:11" ht="24" customHeight="1" x14ac:dyDescent="0.15">
      <c r="A61" s="235"/>
      <c r="B61" s="236"/>
      <c r="C61" s="236"/>
      <c r="D61" s="82"/>
      <c r="E61" s="23"/>
      <c r="F61" s="15"/>
      <c r="G61" s="5"/>
      <c r="H61" s="158" t="s">
        <v>32</v>
      </c>
      <c r="I61" s="5"/>
      <c r="J61" s="152">
        <f>SUM(J54,J57,J59)</f>
        <v>0</v>
      </c>
      <c r="K61" s="37">
        <f>ROUNDDOWN(J61*1.1,0)</f>
        <v>0</v>
      </c>
    </row>
    <row r="62" spans="1:11" ht="18" customHeight="1" x14ac:dyDescent="0.15">
      <c r="A62" s="235"/>
      <c r="B62" s="236"/>
      <c r="C62" s="236"/>
      <c r="D62" s="83" t="s">
        <v>71</v>
      </c>
      <c r="E62" s="107"/>
      <c r="F62" s="108"/>
      <c r="G62" s="3"/>
      <c r="H62" s="156"/>
      <c r="I62" s="3"/>
      <c r="J62" s="109"/>
    </row>
    <row r="63" spans="1:11" ht="15" customHeight="1" x14ac:dyDescent="0.15">
      <c r="A63" s="235"/>
      <c r="B63" s="236"/>
      <c r="C63" s="236"/>
      <c r="D63" s="42"/>
      <c r="E63" s="23"/>
      <c r="F63" s="15"/>
      <c r="G63" s="5"/>
      <c r="H63" s="11"/>
      <c r="I63" s="5"/>
      <c r="J63" s="16"/>
    </row>
    <row r="64" spans="1:11" ht="18.75" customHeight="1" x14ac:dyDescent="0.15">
      <c r="A64" s="235"/>
      <c r="B64" s="236"/>
      <c r="C64" s="236"/>
      <c r="D64" s="91" t="s">
        <v>38</v>
      </c>
      <c r="E64" s="3"/>
      <c r="F64" s="3"/>
      <c r="G64" s="3"/>
      <c r="H64" s="3"/>
      <c r="I64" s="3"/>
      <c r="J64" s="4"/>
    </row>
    <row r="65" spans="1:12" ht="24.75" customHeight="1" x14ac:dyDescent="0.15">
      <c r="A65" s="237"/>
      <c r="B65" s="238"/>
      <c r="C65" s="238"/>
      <c r="D65" s="161"/>
      <c r="E65" s="7"/>
      <c r="F65" s="70">
        <f>J29+J33+J61+J21</f>
        <v>7000</v>
      </c>
      <c r="G65" s="160" t="s">
        <v>0</v>
      </c>
      <c r="H65" s="11">
        <v>0.2</v>
      </c>
      <c r="I65" s="11" t="s">
        <v>1</v>
      </c>
      <c r="J65" s="81">
        <f>ROUNDDOWN(L65,0)</f>
        <v>1400</v>
      </c>
      <c r="K65" s="37">
        <f>ROUNDDOWN(J65*1.1,0)</f>
        <v>1540</v>
      </c>
      <c r="L65" s="1">
        <f>F65*H65</f>
        <v>1400</v>
      </c>
    </row>
    <row r="66" spans="1:12" ht="30" customHeight="1" x14ac:dyDescent="0.15">
      <c r="A66" s="226" t="s">
        <v>2</v>
      </c>
      <c r="B66" s="234"/>
      <c r="C66" s="234"/>
      <c r="D66" s="229">
        <f>F65+J65</f>
        <v>8400</v>
      </c>
      <c r="E66" s="230"/>
      <c r="F66" s="230"/>
      <c r="G66" s="230"/>
      <c r="H66" s="230"/>
      <c r="I66" s="230"/>
      <c r="J66" s="231"/>
      <c r="K66" s="37">
        <f>ROUNDDOWN(D66*1.1,0)</f>
        <v>9240</v>
      </c>
    </row>
    <row r="67" spans="1:12" ht="30" customHeight="1" x14ac:dyDescent="0.15">
      <c r="A67" s="218" t="s">
        <v>16</v>
      </c>
      <c r="B67" s="219"/>
      <c r="C67" s="219"/>
      <c r="D67" s="219"/>
      <c r="E67" s="219"/>
      <c r="F67" s="219"/>
      <c r="G67" s="219"/>
      <c r="H67" s="219"/>
      <c r="I67" s="219"/>
      <c r="J67" s="220"/>
    </row>
    <row r="68" spans="1:12" ht="30" customHeight="1" x14ac:dyDescent="0.15">
      <c r="A68" s="9"/>
      <c r="B68" s="55"/>
      <c r="C68" s="5"/>
      <c r="D68" s="72"/>
      <c r="E68" s="72"/>
      <c r="F68" s="71">
        <f>D66</f>
        <v>8400</v>
      </c>
      <c r="G68" s="160" t="s">
        <v>0</v>
      </c>
      <c r="H68" s="11">
        <v>0.3</v>
      </c>
      <c r="I68" s="11" t="s">
        <v>1</v>
      </c>
      <c r="J68" s="16">
        <f>ROUNDDOWN(L68,0)</f>
        <v>2520</v>
      </c>
      <c r="K68" s="37">
        <f>ROUNDDOWN(J68*1.1,0)</f>
        <v>2772</v>
      </c>
      <c r="L68" s="1">
        <f>F68*0.3</f>
        <v>2520</v>
      </c>
    </row>
    <row r="69" spans="1:12" ht="30" customHeight="1" x14ac:dyDescent="0.15">
      <c r="A69" s="226" t="s">
        <v>18</v>
      </c>
      <c r="B69" s="227"/>
      <c r="C69" s="227"/>
      <c r="D69" s="229">
        <f>J68+D66</f>
        <v>10920</v>
      </c>
      <c r="E69" s="230"/>
      <c r="F69" s="230"/>
      <c r="G69" s="230"/>
      <c r="H69" s="230"/>
      <c r="I69" s="230"/>
      <c r="J69" s="231"/>
      <c r="K69" s="37">
        <f>ROUNDDOWN(D69*1.1,0)</f>
        <v>12012</v>
      </c>
      <c r="L69" s="116" t="s">
        <v>79</v>
      </c>
    </row>
    <row r="70" spans="1:12" x14ac:dyDescent="0.15">
      <c r="D70" s="5"/>
      <c r="E70" s="5"/>
      <c r="F70" s="5"/>
      <c r="G70" s="8"/>
      <c r="H70" s="5"/>
      <c r="I70" s="96" t="s">
        <v>4</v>
      </c>
      <c r="J70" s="97">
        <f>入力用シート!B1</f>
        <v>0</v>
      </c>
    </row>
  </sheetData>
  <mergeCells count="20">
    <mergeCell ref="A69:C69"/>
    <mergeCell ref="D69:J69"/>
    <mergeCell ref="A14:C15"/>
    <mergeCell ref="D14:J15"/>
    <mergeCell ref="A16:C21"/>
    <mergeCell ref="A22:C22"/>
    <mergeCell ref="A23:C29"/>
    <mergeCell ref="A30:C33"/>
    <mergeCell ref="A34:C65"/>
    <mergeCell ref="E35:J35"/>
    <mergeCell ref="A66:C66"/>
    <mergeCell ref="D66:J66"/>
    <mergeCell ref="A67:J67"/>
    <mergeCell ref="A12:C13"/>
    <mergeCell ref="D12:J13"/>
    <mergeCell ref="A5:J5"/>
    <mergeCell ref="C7:J7"/>
    <mergeCell ref="C8:J8"/>
    <mergeCell ref="C9:J9"/>
    <mergeCell ref="A11:J11"/>
  </mergeCells>
  <phoneticPr fontId="2"/>
  <printOptions horizontalCentered="1"/>
  <pageMargins left="0.19685039370078741" right="0.19685039370078741" top="0.39370078740157483" bottom="0.19685039370078741" header="0.19685039370078741" footer="0.19685039370078741"/>
  <pageSetup paperSize="9" scale="65" fitToHeight="0" orientation="portrait" horizontalDpi="300" verticalDpi="300" r:id="rId1"/>
  <headerFooter alignWithMargins="0">
    <oddHeader>&amp;R【2023.4.1契約から使用】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view="pageBreakPreview" topLeftCell="A43" zoomScale="90" zoomScaleNormal="100" zoomScaleSheetLayoutView="90" workbookViewId="0">
      <selection activeCell="J4" sqref="J4"/>
    </sheetView>
  </sheetViews>
  <sheetFormatPr defaultRowHeight="13.5" x14ac:dyDescent="0.15"/>
  <cols>
    <col min="1" max="3" width="8.625" style="1" customWidth="1"/>
    <col min="4" max="4" width="9" style="1" customWidth="1"/>
    <col min="5" max="9" width="13.625" style="1" customWidth="1"/>
    <col min="10" max="10" width="15.625" style="1" customWidth="1"/>
    <col min="11" max="11" width="9.75" style="1" bestFit="1" customWidth="1"/>
    <col min="12" max="12" width="11.125" style="1" customWidth="1"/>
    <col min="13" max="16384" width="9" style="1"/>
  </cols>
  <sheetData>
    <row r="1" spans="1:11" ht="15" customHeight="1" x14ac:dyDescent="0.15"/>
    <row r="2" spans="1:11" s="60" customFormat="1" x14ac:dyDescent="0.15">
      <c r="A2" s="5" t="s">
        <v>50</v>
      </c>
      <c r="B2" s="5"/>
      <c r="C2" s="5"/>
      <c r="D2" s="5"/>
      <c r="E2" s="5"/>
      <c r="F2" s="5"/>
      <c r="G2" s="5"/>
      <c r="H2" s="5"/>
      <c r="I2" s="5"/>
      <c r="J2" s="101" t="s">
        <v>78</v>
      </c>
    </row>
    <row r="3" spans="1:11" s="60" customFormat="1" x14ac:dyDescent="0.15">
      <c r="A3" s="33"/>
      <c r="B3" s="33"/>
      <c r="C3" s="33"/>
      <c r="D3" s="33"/>
      <c r="E3" s="33"/>
      <c r="F3" s="33"/>
      <c r="G3" s="33"/>
      <c r="H3" s="33"/>
      <c r="I3" s="33"/>
      <c r="J3" s="163" t="s">
        <v>140</v>
      </c>
    </row>
    <row r="4" spans="1:11" s="60" customFormat="1" x14ac:dyDescent="0.15">
      <c r="A4" s="5"/>
      <c r="B4" s="5"/>
      <c r="C4" s="5"/>
      <c r="D4" s="5"/>
      <c r="E4" s="5"/>
      <c r="F4" s="5"/>
      <c r="G4" s="5"/>
      <c r="H4" s="5"/>
      <c r="I4" s="170"/>
      <c r="J4" s="5"/>
    </row>
    <row r="5" spans="1:11" s="60" customFormat="1" ht="30" customHeight="1" x14ac:dyDescent="0.15">
      <c r="A5" s="242" t="s">
        <v>52</v>
      </c>
      <c r="B5" s="242"/>
      <c r="C5" s="242"/>
      <c r="D5" s="242"/>
      <c r="E5" s="242"/>
      <c r="F5" s="242"/>
      <c r="G5" s="242"/>
      <c r="H5" s="242"/>
      <c r="I5" s="242"/>
      <c r="J5" s="242"/>
    </row>
    <row r="6" spans="1:11" s="60" customFormat="1" ht="22.5" customHeight="1" x14ac:dyDescent="0.3">
      <c r="A6" s="171"/>
      <c r="B6" s="171"/>
      <c r="C6" s="171"/>
      <c r="D6" s="171"/>
      <c r="E6" s="171"/>
      <c r="F6" s="171"/>
      <c r="G6" s="171"/>
      <c r="H6" s="171"/>
      <c r="I6" s="171"/>
      <c r="J6" s="178"/>
    </row>
    <row r="7" spans="1:11" s="60" customFormat="1" ht="45" customHeight="1" x14ac:dyDescent="0.15">
      <c r="A7" s="172" t="s">
        <v>57</v>
      </c>
      <c r="B7" s="172"/>
      <c r="C7" s="243">
        <f>入力用シート!B2</f>
        <v>0</v>
      </c>
      <c r="D7" s="243"/>
      <c r="E7" s="243"/>
      <c r="F7" s="243"/>
      <c r="G7" s="243"/>
      <c r="H7" s="243"/>
      <c r="I7" s="243"/>
      <c r="J7" s="243"/>
    </row>
    <row r="8" spans="1:11" s="60" customFormat="1" ht="30" customHeight="1" x14ac:dyDescent="0.15">
      <c r="A8" s="172" t="s">
        <v>53</v>
      </c>
      <c r="B8" s="172"/>
      <c r="C8" s="243" t="str">
        <f>入力用シート!B3</f>
        <v>株式会社</v>
      </c>
      <c r="D8" s="243"/>
      <c r="E8" s="243"/>
      <c r="F8" s="243"/>
      <c r="G8" s="243"/>
      <c r="H8" s="243"/>
      <c r="I8" s="243"/>
      <c r="J8" s="243"/>
    </row>
    <row r="9" spans="1:11" s="29" customFormat="1" ht="30" customHeight="1" x14ac:dyDescent="0.15">
      <c r="A9" s="172" t="s">
        <v>54</v>
      </c>
      <c r="B9" s="172"/>
      <c r="C9" s="244">
        <f>D69</f>
        <v>20280</v>
      </c>
      <c r="D9" s="244"/>
      <c r="E9" s="244"/>
      <c r="F9" s="244"/>
      <c r="G9" s="244"/>
      <c r="H9" s="244"/>
      <c r="I9" s="244"/>
      <c r="J9" s="244"/>
      <c r="K9" s="37">
        <f>ROUNDDOWN(C9*1.1,0)</f>
        <v>22308</v>
      </c>
    </row>
    <row r="10" spans="1:11" s="95" customFormat="1" ht="30" customHeight="1" x14ac:dyDescent="0.3">
      <c r="A10" s="7" t="s">
        <v>55</v>
      </c>
      <c r="B10" s="7"/>
      <c r="C10" s="7"/>
      <c r="D10" s="7"/>
      <c r="E10" s="7"/>
      <c r="F10" s="7"/>
      <c r="G10" s="7"/>
      <c r="H10" s="7"/>
      <c r="I10" s="7"/>
      <c r="J10" s="169" t="s">
        <v>56</v>
      </c>
    </row>
    <row r="11" spans="1:11" ht="30" customHeight="1" x14ac:dyDescent="0.15">
      <c r="A11" s="239" t="s">
        <v>17</v>
      </c>
      <c r="B11" s="240"/>
      <c r="C11" s="240"/>
      <c r="D11" s="240"/>
      <c r="E11" s="240"/>
      <c r="F11" s="240"/>
      <c r="G11" s="240"/>
      <c r="H11" s="240"/>
      <c r="I11" s="240"/>
      <c r="J11" s="241"/>
    </row>
    <row r="12" spans="1:11" ht="15" customHeight="1" x14ac:dyDescent="0.15">
      <c r="A12" s="205" t="s">
        <v>14</v>
      </c>
      <c r="B12" s="206"/>
      <c r="C12" s="206"/>
      <c r="D12" s="209"/>
      <c r="E12" s="210"/>
      <c r="F12" s="210"/>
      <c r="G12" s="210"/>
      <c r="H12" s="210"/>
      <c r="I12" s="210"/>
      <c r="J12" s="211"/>
    </row>
    <row r="13" spans="1:11" ht="15" customHeight="1" x14ac:dyDescent="0.15">
      <c r="A13" s="207"/>
      <c r="B13" s="208"/>
      <c r="C13" s="208"/>
      <c r="D13" s="212"/>
      <c r="E13" s="213"/>
      <c r="F13" s="213"/>
      <c r="G13" s="213"/>
      <c r="H13" s="213"/>
      <c r="I13" s="213"/>
      <c r="J13" s="214"/>
    </row>
    <row r="14" spans="1:11" ht="15" customHeight="1" x14ac:dyDescent="0.15">
      <c r="A14" s="205" t="s">
        <v>15</v>
      </c>
      <c r="B14" s="206"/>
      <c r="C14" s="206"/>
      <c r="D14" s="209"/>
      <c r="E14" s="210"/>
      <c r="F14" s="210"/>
      <c r="G14" s="210"/>
      <c r="H14" s="210"/>
      <c r="I14" s="210"/>
      <c r="J14" s="211"/>
    </row>
    <row r="15" spans="1:11" ht="15" customHeight="1" x14ac:dyDescent="0.15">
      <c r="A15" s="207"/>
      <c r="B15" s="208"/>
      <c r="C15" s="208"/>
      <c r="D15" s="212"/>
      <c r="E15" s="213"/>
      <c r="F15" s="213"/>
      <c r="G15" s="213"/>
      <c r="H15" s="213"/>
      <c r="I15" s="213"/>
      <c r="J15" s="214"/>
    </row>
    <row r="16" spans="1:11" ht="15" customHeight="1" x14ac:dyDescent="0.15">
      <c r="A16" s="205" t="s">
        <v>89</v>
      </c>
      <c r="B16" s="206"/>
      <c r="C16" s="221"/>
      <c r="D16" s="108" t="s">
        <v>81</v>
      </c>
      <c r="E16" s="5"/>
      <c r="F16" s="156"/>
      <c r="G16" s="156"/>
      <c r="H16" s="156"/>
      <c r="I16" s="98" t="s">
        <v>1</v>
      </c>
      <c r="J16" s="131">
        <v>0</v>
      </c>
    </row>
    <row r="17" spans="1:12" ht="15" customHeight="1" x14ac:dyDescent="0.15">
      <c r="A17" s="222"/>
      <c r="B17" s="223"/>
      <c r="C17" s="224"/>
      <c r="D17" s="15" t="s">
        <v>82</v>
      </c>
      <c r="E17" s="5"/>
      <c r="F17" s="11"/>
      <c r="G17" s="11"/>
      <c r="H17" s="11"/>
      <c r="I17" s="98" t="str">
        <f>I21</f>
        <v>=</v>
      </c>
      <c r="J17" s="62">
        <v>0</v>
      </c>
    </row>
    <row r="18" spans="1:12" ht="15" customHeight="1" x14ac:dyDescent="0.15">
      <c r="A18" s="222"/>
      <c r="B18" s="223"/>
      <c r="C18" s="224"/>
      <c r="D18" s="15" t="s">
        <v>85</v>
      </c>
      <c r="E18" s="5"/>
      <c r="F18" s="11"/>
      <c r="G18" s="11"/>
      <c r="H18" s="11"/>
      <c r="I18" s="98"/>
      <c r="J18" s="127"/>
    </row>
    <row r="19" spans="1:12" ht="15" customHeight="1" x14ac:dyDescent="0.15">
      <c r="A19" s="222"/>
      <c r="B19" s="223"/>
      <c r="C19" s="224"/>
      <c r="D19" s="31">
        <v>120000</v>
      </c>
      <c r="E19" s="5"/>
      <c r="F19" s="11"/>
      <c r="G19" s="11"/>
      <c r="H19" s="11"/>
      <c r="I19" s="98" t="s">
        <v>1</v>
      </c>
      <c r="J19" s="62">
        <v>0</v>
      </c>
    </row>
    <row r="20" spans="1:12" ht="15" customHeight="1" x14ac:dyDescent="0.15">
      <c r="A20" s="222"/>
      <c r="B20" s="223"/>
      <c r="C20" s="224"/>
      <c r="D20" s="5"/>
      <c r="E20" s="15"/>
      <c r="F20" s="11"/>
      <c r="G20" s="11"/>
      <c r="H20" s="11"/>
      <c r="I20" s="98"/>
      <c r="J20" s="127"/>
    </row>
    <row r="21" spans="1:12" ht="15" customHeight="1" x14ac:dyDescent="0.15">
      <c r="A21" s="207"/>
      <c r="B21" s="208"/>
      <c r="C21" s="225"/>
      <c r="D21" s="87"/>
      <c r="E21" s="5"/>
      <c r="F21" s="158"/>
      <c r="G21" s="158"/>
      <c r="H21" s="158" t="s">
        <v>32</v>
      </c>
      <c r="I21" s="98" t="s">
        <v>1</v>
      </c>
      <c r="J21" s="128">
        <f>SUM(J16:J17,J19)</f>
        <v>0</v>
      </c>
    </row>
    <row r="22" spans="1:12" ht="15" customHeight="1" x14ac:dyDescent="0.15">
      <c r="A22" s="226" t="s">
        <v>109</v>
      </c>
      <c r="B22" s="227"/>
      <c r="C22" s="228"/>
      <c r="D22" s="144"/>
      <c r="E22" s="147"/>
      <c r="F22" s="145" t="s">
        <v>117</v>
      </c>
      <c r="G22" s="145" t="s">
        <v>110</v>
      </c>
      <c r="H22" s="145" t="s">
        <v>111</v>
      </c>
      <c r="I22" s="146" t="s">
        <v>112</v>
      </c>
      <c r="J22" s="148">
        <f>E22*10*100/130</f>
        <v>0</v>
      </c>
    </row>
    <row r="23" spans="1:12" ht="18" customHeight="1" x14ac:dyDescent="0.15">
      <c r="A23" s="205" t="s">
        <v>113</v>
      </c>
      <c r="B23" s="206"/>
      <c r="C23" s="221"/>
      <c r="D23" s="89" t="s">
        <v>36</v>
      </c>
      <c r="E23" s="84"/>
      <c r="F23" s="84"/>
      <c r="G23" s="84"/>
      <c r="H23" s="84"/>
      <c r="I23" s="84"/>
      <c r="J23" s="54"/>
    </row>
    <row r="24" spans="1:12" ht="18" customHeight="1" x14ac:dyDescent="0.15">
      <c r="A24" s="222"/>
      <c r="B24" s="223"/>
      <c r="C24" s="224"/>
      <c r="D24" s="90" t="s">
        <v>37</v>
      </c>
      <c r="E24" s="5"/>
      <c r="F24" s="12"/>
      <c r="G24" s="11"/>
      <c r="H24" s="11"/>
      <c r="I24" s="11"/>
      <c r="J24" s="63">
        <v>0</v>
      </c>
      <c r="K24" s="37">
        <f>ROUNDDOWN(J24*1.1,0)</f>
        <v>0</v>
      </c>
      <c r="L24" s="116" t="s">
        <v>79</v>
      </c>
    </row>
    <row r="25" spans="1:12" ht="18" customHeight="1" x14ac:dyDescent="0.15">
      <c r="A25" s="222"/>
      <c r="B25" s="223"/>
      <c r="C25" s="224"/>
      <c r="D25" s="9" t="s">
        <v>103</v>
      </c>
      <c r="E25" s="5"/>
      <c r="F25" s="64"/>
      <c r="G25" s="65"/>
      <c r="H25" s="65"/>
      <c r="I25" s="65"/>
      <c r="J25" s="174">
        <v>0</v>
      </c>
      <c r="K25" s="37">
        <f t="shared" ref="K25:K29" si="0">ROUNDDOWN(J25*1.1,0)</f>
        <v>0</v>
      </c>
    </row>
    <row r="26" spans="1:12" ht="18" customHeight="1" x14ac:dyDescent="0.15">
      <c r="A26" s="222"/>
      <c r="B26" s="223"/>
      <c r="C26" s="224"/>
      <c r="D26" s="90" t="s">
        <v>119</v>
      </c>
      <c r="E26" s="5"/>
      <c r="F26" s="64"/>
      <c r="G26" s="65"/>
      <c r="H26" s="65"/>
      <c r="I26" s="65"/>
      <c r="J26" s="63">
        <v>0</v>
      </c>
      <c r="K26" s="37">
        <f t="shared" ref="K26" si="1">ROUNDDOWN(J26*1.1,0)</f>
        <v>0</v>
      </c>
    </row>
    <row r="27" spans="1:12" ht="18" customHeight="1" x14ac:dyDescent="0.15">
      <c r="A27" s="222"/>
      <c r="B27" s="223"/>
      <c r="C27" s="224"/>
      <c r="D27" s="90" t="s">
        <v>105</v>
      </c>
      <c r="E27" s="5"/>
      <c r="F27" s="64"/>
      <c r="G27" s="65"/>
      <c r="H27" s="65"/>
      <c r="I27" s="65"/>
      <c r="J27" s="63">
        <v>0</v>
      </c>
      <c r="K27" s="37">
        <f t="shared" si="0"/>
        <v>0</v>
      </c>
    </row>
    <row r="28" spans="1:12" ht="18" customHeight="1" x14ac:dyDescent="0.15">
      <c r="A28" s="222"/>
      <c r="B28" s="223"/>
      <c r="C28" s="224"/>
      <c r="D28" s="90" t="s">
        <v>106</v>
      </c>
      <c r="E28" s="5"/>
      <c r="F28" s="64"/>
      <c r="G28" s="65"/>
      <c r="H28" s="65"/>
      <c r="I28" s="65"/>
      <c r="J28" s="63">
        <v>0</v>
      </c>
      <c r="K28" s="37">
        <f t="shared" si="0"/>
        <v>0</v>
      </c>
    </row>
    <row r="29" spans="1:12" ht="24.75" customHeight="1" x14ac:dyDescent="0.15">
      <c r="A29" s="207"/>
      <c r="B29" s="208"/>
      <c r="C29" s="225"/>
      <c r="D29" s="9"/>
      <c r="E29" s="55"/>
      <c r="F29" s="12"/>
      <c r="G29" s="11"/>
      <c r="H29" s="158" t="s">
        <v>32</v>
      </c>
      <c r="I29" s="79"/>
      <c r="J29" s="63">
        <f>SUM(J24:J25)</f>
        <v>0</v>
      </c>
      <c r="K29" s="37">
        <f t="shared" si="0"/>
        <v>0</v>
      </c>
    </row>
    <row r="30" spans="1:12" ht="18.75" customHeight="1" x14ac:dyDescent="0.15">
      <c r="A30" s="205" t="s">
        <v>114</v>
      </c>
      <c r="B30" s="206"/>
      <c r="C30" s="206"/>
      <c r="D30" s="88" t="s">
        <v>42</v>
      </c>
      <c r="E30" s="3"/>
      <c r="F30" s="3"/>
      <c r="G30" s="3"/>
      <c r="H30" s="3"/>
      <c r="I30" s="3"/>
      <c r="J30" s="4"/>
    </row>
    <row r="31" spans="1:12" ht="18.75" customHeight="1" x14ac:dyDescent="0.15">
      <c r="A31" s="222"/>
      <c r="B31" s="223"/>
      <c r="C31" s="223"/>
      <c r="D31" s="44">
        <v>7000</v>
      </c>
      <c r="E31" s="167">
        <v>0</v>
      </c>
      <c r="F31" s="5"/>
      <c r="G31" s="33"/>
      <c r="H31" s="33"/>
      <c r="I31" s="33"/>
      <c r="J31" s="17">
        <f>D31*E31</f>
        <v>0</v>
      </c>
      <c r="K31" s="37">
        <f>ROUNDDOWN(J31*1.1,0)</f>
        <v>0</v>
      </c>
    </row>
    <row r="32" spans="1:12" ht="18.75" customHeight="1" x14ac:dyDescent="0.15">
      <c r="A32" s="222"/>
      <c r="B32" s="223"/>
      <c r="C32" s="223"/>
      <c r="D32" s="44">
        <v>13000</v>
      </c>
      <c r="E32" s="167">
        <v>1</v>
      </c>
      <c r="F32" s="5"/>
      <c r="G32" s="33"/>
      <c r="H32" s="33"/>
      <c r="I32" s="33"/>
      <c r="J32" s="17">
        <f>D32*E32</f>
        <v>13000</v>
      </c>
      <c r="K32" s="37">
        <f>ROUNDDOWN(J32*1.1,0)</f>
        <v>14300</v>
      </c>
    </row>
    <row r="33" spans="1:11" ht="20.25" customHeight="1" x14ac:dyDescent="0.15">
      <c r="A33" s="207"/>
      <c r="B33" s="208"/>
      <c r="C33" s="208"/>
      <c r="D33" s="18"/>
      <c r="E33" s="79"/>
      <c r="F33" s="19"/>
      <c r="G33" s="158"/>
      <c r="H33" s="158" t="s">
        <v>32</v>
      </c>
      <c r="I33" s="79"/>
      <c r="J33" s="20">
        <f>SUM(J31:J32)</f>
        <v>13000</v>
      </c>
      <c r="K33" s="37">
        <f>ROUNDDOWN(J33*1.1,0)</f>
        <v>14300</v>
      </c>
    </row>
    <row r="34" spans="1:11" ht="18.75" customHeight="1" x14ac:dyDescent="0.15">
      <c r="A34" s="205" t="s">
        <v>116</v>
      </c>
      <c r="B34" s="206"/>
      <c r="C34" s="206"/>
      <c r="D34" s="89" t="s">
        <v>40</v>
      </c>
      <c r="E34" s="3"/>
      <c r="F34" s="3"/>
      <c r="G34" s="3"/>
      <c r="H34" s="3"/>
      <c r="I34" s="3"/>
      <c r="J34" s="4"/>
    </row>
    <row r="35" spans="1:11" ht="15" customHeight="1" x14ac:dyDescent="0.15">
      <c r="A35" s="235"/>
      <c r="B35" s="236"/>
      <c r="C35" s="236"/>
      <c r="D35" s="159"/>
      <c r="E35" s="232"/>
      <c r="F35" s="232"/>
      <c r="G35" s="232"/>
      <c r="H35" s="232"/>
      <c r="I35" s="232"/>
      <c r="J35" s="233"/>
    </row>
    <row r="36" spans="1:11" ht="18.75" customHeight="1" x14ac:dyDescent="0.15">
      <c r="A36" s="235"/>
      <c r="B36" s="236"/>
      <c r="C36" s="236"/>
      <c r="D36" s="91" t="s">
        <v>39</v>
      </c>
      <c r="E36" s="84"/>
      <c r="F36" s="34"/>
      <c r="G36" s="33"/>
      <c r="H36" s="33"/>
      <c r="I36" s="33"/>
      <c r="J36" s="61"/>
    </row>
    <row r="37" spans="1:11" ht="18.75" customHeight="1" x14ac:dyDescent="0.15">
      <c r="A37" s="235"/>
      <c r="B37" s="236"/>
      <c r="C37" s="236"/>
      <c r="D37" s="159"/>
      <c r="E37" s="33"/>
      <c r="F37" s="34"/>
      <c r="G37" s="33"/>
      <c r="H37" s="33"/>
      <c r="I37" s="33"/>
      <c r="J37" s="61"/>
    </row>
    <row r="38" spans="1:11" ht="17.25" customHeight="1" x14ac:dyDescent="0.15">
      <c r="A38" s="235"/>
      <c r="B38" s="236"/>
      <c r="C38" s="236"/>
      <c r="D38" s="159"/>
      <c r="E38" s="105" t="s">
        <v>90</v>
      </c>
      <c r="F38" s="5"/>
      <c r="G38" s="55"/>
      <c r="H38" s="55"/>
      <c r="I38" s="55"/>
      <c r="J38" s="10"/>
    </row>
    <row r="39" spans="1:11" ht="17.25" customHeight="1" x14ac:dyDescent="0.15">
      <c r="A39" s="235"/>
      <c r="B39" s="236"/>
      <c r="C39" s="236"/>
      <c r="D39" s="159"/>
      <c r="E39" s="105" t="s">
        <v>67</v>
      </c>
      <c r="F39" s="5"/>
      <c r="G39" s="24"/>
      <c r="H39" s="24"/>
      <c r="I39" s="24"/>
      <c r="J39" s="25"/>
      <c r="K39" s="21"/>
    </row>
    <row r="40" spans="1:11" x14ac:dyDescent="0.15">
      <c r="A40" s="235"/>
      <c r="B40" s="236"/>
      <c r="C40" s="236"/>
      <c r="D40" s="159"/>
      <c r="E40" s="105"/>
      <c r="F40" s="5"/>
      <c r="G40" s="24"/>
      <c r="H40" s="24"/>
      <c r="I40" s="24"/>
      <c r="J40" s="25"/>
      <c r="K40" s="21"/>
    </row>
    <row r="41" spans="1:11" ht="17.25" customHeight="1" x14ac:dyDescent="0.15">
      <c r="A41" s="235"/>
      <c r="B41" s="236"/>
      <c r="C41" s="236"/>
      <c r="D41" s="159"/>
      <c r="E41" s="105" t="s">
        <v>91</v>
      </c>
      <c r="F41" s="5"/>
      <c r="G41" s="24"/>
      <c r="H41" s="24"/>
      <c r="I41" s="24"/>
      <c r="J41" s="25"/>
      <c r="K41" s="21"/>
    </row>
    <row r="42" spans="1:11" ht="17.25" customHeight="1" x14ac:dyDescent="0.15">
      <c r="A42" s="235"/>
      <c r="B42" s="236"/>
      <c r="C42" s="236"/>
      <c r="D42" s="159"/>
      <c r="E42" s="105" t="s">
        <v>68</v>
      </c>
      <c r="F42" s="5"/>
      <c r="G42" s="24"/>
      <c r="H42" s="24"/>
      <c r="I42" s="24"/>
      <c r="J42" s="25"/>
      <c r="K42" s="21"/>
    </row>
    <row r="43" spans="1:11" x14ac:dyDescent="0.15">
      <c r="A43" s="235"/>
      <c r="B43" s="236"/>
      <c r="C43" s="236"/>
      <c r="D43" s="159"/>
      <c r="E43" s="105"/>
      <c r="F43" s="5"/>
      <c r="G43" s="24"/>
      <c r="H43" s="24"/>
      <c r="I43" s="24"/>
      <c r="J43" s="25"/>
      <c r="K43" s="21"/>
    </row>
    <row r="44" spans="1:11" ht="17.25" customHeight="1" x14ac:dyDescent="0.15">
      <c r="A44" s="235"/>
      <c r="B44" s="236"/>
      <c r="C44" s="236"/>
      <c r="D44" s="159"/>
      <c r="E44" s="105" t="s">
        <v>92</v>
      </c>
      <c r="F44" s="5"/>
      <c r="G44" s="24"/>
      <c r="H44" s="24"/>
      <c r="I44" s="24"/>
      <c r="J44" s="25"/>
      <c r="K44" s="21"/>
    </row>
    <row r="45" spans="1:11" ht="17.25" customHeight="1" x14ac:dyDescent="0.15">
      <c r="A45" s="235"/>
      <c r="B45" s="236"/>
      <c r="C45" s="236"/>
      <c r="D45" s="159"/>
      <c r="E45" s="105" t="s">
        <v>69</v>
      </c>
      <c r="F45" s="5"/>
      <c r="G45" s="24"/>
      <c r="H45" s="24"/>
      <c r="I45" s="24"/>
      <c r="J45" s="25"/>
      <c r="K45" s="21"/>
    </row>
    <row r="46" spans="1:11" ht="17.25" customHeight="1" x14ac:dyDescent="0.15">
      <c r="A46" s="235"/>
      <c r="B46" s="236"/>
      <c r="C46" s="236"/>
      <c r="D46" s="159"/>
      <c r="E46" s="105" t="s">
        <v>6</v>
      </c>
      <c r="F46" s="5"/>
      <c r="G46" s="24"/>
      <c r="H46" s="24"/>
      <c r="I46" s="24"/>
      <c r="J46" s="25"/>
      <c r="K46" s="21"/>
    </row>
    <row r="47" spans="1:11" ht="17.25" customHeight="1" x14ac:dyDescent="0.15">
      <c r="A47" s="235"/>
      <c r="B47" s="236"/>
      <c r="C47" s="236"/>
      <c r="D47" s="159"/>
      <c r="E47" s="105" t="s">
        <v>45</v>
      </c>
      <c r="F47" s="5"/>
      <c r="G47" s="24"/>
      <c r="H47" s="24"/>
      <c r="I47" s="24"/>
      <c r="J47" s="25"/>
      <c r="K47" s="21"/>
    </row>
    <row r="48" spans="1:11" ht="17.25" customHeight="1" x14ac:dyDescent="0.15">
      <c r="A48" s="235"/>
      <c r="B48" s="236"/>
      <c r="C48" s="236"/>
      <c r="D48" s="159"/>
      <c r="E48" s="105" t="s">
        <v>46</v>
      </c>
      <c r="F48" s="5"/>
      <c r="G48" s="24"/>
      <c r="H48" s="24"/>
      <c r="I48" s="24"/>
      <c r="J48" s="25"/>
      <c r="K48" s="21"/>
    </row>
    <row r="49" spans="1:11" ht="17.25" customHeight="1" x14ac:dyDescent="0.15">
      <c r="A49" s="235"/>
      <c r="B49" s="236"/>
      <c r="C49" s="236"/>
      <c r="D49" s="159"/>
      <c r="E49" s="105" t="s">
        <v>60</v>
      </c>
      <c r="F49" s="5"/>
      <c r="G49" s="24"/>
      <c r="H49" s="24"/>
      <c r="I49" s="24"/>
      <c r="J49" s="25"/>
      <c r="K49" s="21"/>
    </row>
    <row r="50" spans="1:11" x14ac:dyDescent="0.15">
      <c r="A50" s="235"/>
      <c r="B50" s="236"/>
      <c r="C50" s="236"/>
      <c r="D50" s="159"/>
      <c r="E50" s="5"/>
      <c r="F50" s="35"/>
      <c r="G50" s="24"/>
      <c r="H50" s="24"/>
      <c r="I50" s="24"/>
      <c r="J50" s="25"/>
      <c r="K50" s="21"/>
    </row>
    <row r="51" spans="1:11" x14ac:dyDescent="0.15">
      <c r="A51" s="235"/>
      <c r="B51" s="236"/>
      <c r="C51" s="236"/>
      <c r="D51" s="159"/>
      <c r="E51" s="5"/>
      <c r="F51" s="35"/>
      <c r="G51" s="24"/>
      <c r="H51" s="24"/>
      <c r="I51" s="24"/>
      <c r="J51" s="25"/>
      <c r="K51" s="21"/>
    </row>
    <row r="52" spans="1:11" ht="18.75" customHeight="1" x14ac:dyDescent="0.15">
      <c r="A52" s="235"/>
      <c r="B52" s="236"/>
      <c r="C52" s="236"/>
      <c r="D52" s="92"/>
      <c r="E52" s="5" t="s">
        <v>96</v>
      </c>
      <c r="F52" s="26"/>
      <c r="G52" s="27"/>
      <c r="H52" s="27"/>
      <c r="I52" s="5"/>
      <c r="J52" s="28"/>
    </row>
    <row r="53" spans="1:11" ht="18.75" customHeight="1" x14ac:dyDescent="0.15">
      <c r="A53" s="235"/>
      <c r="B53" s="236"/>
      <c r="C53" s="236"/>
      <c r="D53" s="45" t="s">
        <v>70</v>
      </c>
      <c r="E53" s="46" t="s">
        <v>22</v>
      </c>
      <c r="F53" s="46" t="s">
        <v>23</v>
      </c>
      <c r="G53" s="46" t="s">
        <v>24</v>
      </c>
      <c r="H53" s="115">
        <v>0</v>
      </c>
      <c r="I53" s="5"/>
      <c r="J53" s="30"/>
    </row>
    <row r="54" spans="1:11" ht="18.75" customHeight="1" x14ac:dyDescent="0.15">
      <c r="A54" s="235"/>
      <c r="B54" s="236"/>
      <c r="C54" s="236"/>
      <c r="D54" s="45" t="s">
        <v>19</v>
      </c>
      <c r="E54" s="132" t="s">
        <v>20</v>
      </c>
      <c r="F54" s="133">
        <v>0</v>
      </c>
      <c r="G54" s="52"/>
      <c r="H54" s="5"/>
      <c r="I54" s="11" t="s">
        <v>1</v>
      </c>
      <c r="J54" s="175">
        <f>(14000+10000+28000)*H53+(112000*F54)</f>
        <v>0</v>
      </c>
      <c r="K54" s="37">
        <f>ROUNDDOWN(J54*1.1,0)</f>
        <v>0</v>
      </c>
    </row>
    <row r="55" spans="1:11" ht="18.75" customHeight="1" x14ac:dyDescent="0.15">
      <c r="A55" s="235"/>
      <c r="B55" s="236"/>
      <c r="C55" s="236"/>
      <c r="D55" s="92"/>
      <c r="E55" s="5" t="s">
        <v>97</v>
      </c>
      <c r="F55" s="15"/>
      <c r="G55" s="55"/>
      <c r="H55" s="31"/>
      <c r="I55" s="5"/>
      <c r="J55" s="62"/>
    </row>
    <row r="56" spans="1:11" ht="18.75" customHeight="1" x14ac:dyDescent="0.15">
      <c r="A56" s="235"/>
      <c r="B56" s="236"/>
      <c r="C56" s="236"/>
      <c r="D56" s="45" t="s">
        <v>70</v>
      </c>
      <c r="E56" s="46" t="s">
        <v>22</v>
      </c>
      <c r="F56" s="46" t="s">
        <v>23</v>
      </c>
      <c r="G56" s="46" t="s">
        <v>25</v>
      </c>
      <c r="H56" s="115">
        <v>0</v>
      </c>
      <c r="I56" s="5"/>
      <c r="J56" s="78"/>
    </row>
    <row r="57" spans="1:11" ht="18.75" customHeight="1" x14ac:dyDescent="0.15">
      <c r="A57" s="235"/>
      <c r="B57" s="236"/>
      <c r="C57" s="236"/>
      <c r="D57" s="45" t="s">
        <v>19</v>
      </c>
      <c r="E57" s="132" t="s">
        <v>20</v>
      </c>
      <c r="F57" s="133">
        <v>0</v>
      </c>
      <c r="G57" s="52"/>
      <c r="H57" s="5"/>
      <c r="I57" s="11" t="s">
        <v>1</v>
      </c>
      <c r="J57" s="175">
        <f>(14000+10000+21000)*H56+(112000*F57)</f>
        <v>0</v>
      </c>
      <c r="K57" s="37">
        <f>ROUNDDOWN(J57*1.1,0)</f>
        <v>0</v>
      </c>
    </row>
    <row r="58" spans="1:11" ht="18.75" customHeight="1" x14ac:dyDescent="0.15">
      <c r="A58" s="235"/>
      <c r="B58" s="236"/>
      <c r="C58" s="236"/>
      <c r="D58" s="92"/>
      <c r="E58" s="5" t="s">
        <v>98</v>
      </c>
      <c r="F58" s="15"/>
      <c r="G58" s="55"/>
      <c r="H58" s="31"/>
      <c r="I58" s="5"/>
      <c r="J58" s="62"/>
    </row>
    <row r="59" spans="1:11" ht="18.75" customHeight="1" x14ac:dyDescent="0.15">
      <c r="A59" s="235"/>
      <c r="B59" s="236"/>
      <c r="C59" s="236"/>
      <c r="D59" s="45" t="s">
        <v>21</v>
      </c>
      <c r="E59" s="134">
        <v>7000</v>
      </c>
      <c r="F59" s="135">
        <v>5000</v>
      </c>
      <c r="G59" s="135">
        <v>14000</v>
      </c>
      <c r="H59" s="115">
        <v>0</v>
      </c>
      <c r="I59" s="11" t="s">
        <v>1</v>
      </c>
      <c r="J59" s="176">
        <f>(7000+5000+14000)*H59</f>
        <v>0</v>
      </c>
      <c r="K59" s="37">
        <f>ROUNDDOWN(J59*1.1,0)</f>
        <v>0</v>
      </c>
    </row>
    <row r="60" spans="1:11" ht="18" customHeight="1" x14ac:dyDescent="0.15">
      <c r="A60" s="235"/>
      <c r="B60" s="236"/>
      <c r="C60" s="236"/>
      <c r="D60" s="68"/>
      <c r="E60" s="41"/>
      <c r="F60" s="57"/>
      <c r="G60" s="69"/>
      <c r="H60" s="5"/>
      <c r="I60" s="5"/>
      <c r="J60" s="62"/>
    </row>
    <row r="61" spans="1:11" ht="24" customHeight="1" x14ac:dyDescent="0.15">
      <c r="A61" s="235"/>
      <c r="B61" s="236"/>
      <c r="C61" s="236"/>
      <c r="D61" s="82"/>
      <c r="E61" s="23"/>
      <c r="F61" s="15"/>
      <c r="G61" s="5"/>
      <c r="H61" s="158" t="s">
        <v>32</v>
      </c>
      <c r="I61" s="5"/>
      <c r="J61" s="152">
        <f>SUM(J54,J57,J59)</f>
        <v>0</v>
      </c>
      <c r="K61" s="37">
        <f>ROUNDDOWN(J61*1.1,0)</f>
        <v>0</v>
      </c>
    </row>
    <row r="62" spans="1:11" ht="18" customHeight="1" x14ac:dyDescent="0.15">
      <c r="A62" s="235"/>
      <c r="B62" s="236"/>
      <c r="C62" s="236"/>
      <c r="D62" s="83" t="s">
        <v>71</v>
      </c>
      <c r="E62" s="107"/>
      <c r="F62" s="108"/>
      <c r="G62" s="3"/>
      <c r="H62" s="156"/>
      <c r="I62" s="3"/>
      <c r="J62" s="109"/>
    </row>
    <row r="63" spans="1:11" ht="15" customHeight="1" x14ac:dyDescent="0.15">
      <c r="A63" s="235"/>
      <c r="B63" s="236"/>
      <c r="C63" s="236"/>
      <c r="D63" s="42"/>
      <c r="E63" s="23"/>
      <c r="F63" s="15"/>
      <c r="G63" s="5"/>
      <c r="H63" s="11"/>
      <c r="I63" s="5"/>
      <c r="J63" s="16"/>
    </row>
    <row r="64" spans="1:11" ht="18.75" customHeight="1" x14ac:dyDescent="0.15">
      <c r="A64" s="235"/>
      <c r="B64" s="236"/>
      <c r="C64" s="236"/>
      <c r="D64" s="91" t="s">
        <v>38</v>
      </c>
      <c r="E64" s="3"/>
      <c r="F64" s="3"/>
      <c r="G64" s="3"/>
      <c r="H64" s="3"/>
      <c r="I64" s="3"/>
      <c r="J64" s="4"/>
    </row>
    <row r="65" spans="1:12" ht="24.75" customHeight="1" x14ac:dyDescent="0.15">
      <c r="A65" s="237"/>
      <c r="B65" s="238"/>
      <c r="C65" s="238"/>
      <c r="D65" s="161"/>
      <c r="E65" s="7"/>
      <c r="F65" s="70">
        <f>J29+J33+J61+J21</f>
        <v>13000</v>
      </c>
      <c r="G65" s="160" t="s">
        <v>0</v>
      </c>
      <c r="H65" s="11">
        <v>0.2</v>
      </c>
      <c r="I65" s="11" t="s">
        <v>1</v>
      </c>
      <c r="J65" s="81">
        <f>ROUNDDOWN(L65,0)</f>
        <v>2600</v>
      </c>
      <c r="K65" s="37">
        <f>ROUNDDOWN(J65*1.1,0)</f>
        <v>2860</v>
      </c>
      <c r="L65" s="1">
        <f>F65*H65</f>
        <v>2600</v>
      </c>
    </row>
    <row r="66" spans="1:12" ht="30" customHeight="1" x14ac:dyDescent="0.15">
      <c r="A66" s="226" t="s">
        <v>2</v>
      </c>
      <c r="B66" s="234"/>
      <c r="C66" s="234"/>
      <c r="D66" s="229">
        <f>F65+J65</f>
        <v>15600</v>
      </c>
      <c r="E66" s="230"/>
      <c r="F66" s="230"/>
      <c r="G66" s="230"/>
      <c r="H66" s="230"/>
      <c r="I66" s="230"/>
      <c r="J66" s="231"/>
      <c r="K66" s="37">
        <f>ROUNDDOWN(D66*1.1,0)</f>
        <v>17160</v>
      </c>
    </row>
    <row r="67" spans="1:12" ht="30" customHeight="1" x14ac:dyDescent="0.15">
      <c r="A67" s="218" t="s">
        <v>16</v>
      </c>
      <c r="B67" s="219"/>
      <c r="C67" s="219"/>
      <c r="D67" s="219"/>
      <c r="E67" s="219"/>
      <c r="F67" s="219"/>
      <c r="G67" s="219"/>
      <c r="H67" s="219"/>
      <c r="I67" s="219"/>
      <c r="J67" s="220"/>
    </row>
    <row r="68" spans="1:12" ht="30" customHeight="1" x14ac:dyDescent="0.15">
      <c r="A68" s="9"/>
      <c r="B68" s="55"/>
      <c r="C68" s="5"/>
      <c r="D68" s="72"/>
      <c r="E68" s="72"/>
      <c r="F68" s="71">
        <f>D66</f>
        <v>15600</v>
      </c>
      <c r="G68" s="160" t="s">
        <v>0</v>
      </c>
      <c r="H68" s="11">
        <v>0.3</v>
      </c>
      <c r="I68" s="11" t="s">
        <v>1</v>
      </c>
      <c r="J68" s="16">
        <f>ROUNDDOWN(L68,0)</f>
        <v>4680</v>
      </c>
      <c r="K68" s="37">
        <f>ROUNDDOWN(J68*1.1,0)</f>
        <v>5148</v>
      </c>
      <c r="L68" s="1">
        <f>F68*0.3</f>
        <v>4680</v>
      </c>
    </row>
    <row r="69" spans="1:12" ht="30" customHeight="1" x14ac:dyDescent="0.15">
      <c r="A69" s="226" t="s">
        <v>18</v>
      </c>
      <c r="B69" s="227"/>
      <c r="C69" s="227"/>
      <c r="D69" s="229">
        <f>J68+D66</f>
        <v>20280</v>
      </c>
      <c r="E69" s="230"/>
      <c r="F69" s="230"/>
      <c r="G69" s="230"/>
      <c r="H69" s="230"/>
      <c r="I69" s="230"/>
      <c r="J69" s="231"/>
      <c r="K69" s="37">
        <f>ROUNDDOWN(D69*1.1,0)</f>
        <v>22308</v>
      </c>
      <c r="L69" s="116" t="s">
        <v>79</v>
      </c>
    </row>
    <row r="70" spans="1:12" ht="30" customHeight="1" x14ac:dyDescent="0.15">
      <c r="D70" s="5"/>
      <c r="E70" s="5"/>
      <c r="F70" s="5"/>
      <c r="G70" s="8"/>
      <c r="H70" s="5"/>
      <c r="I70" s="96" t="s">
        <v>4</v>
      </c>
      <c r="J70" s="97">
        <f>入力用シート!B1</f>
        <v>0</v>
      </c>
    </row>
  </sheetData>
  <mergeCells count="20">
    <mergeCell ref="A69:C69"/>
    <mergeCell ref="D69:J69"/>
    <mergeCell ref="A14:C15"/>
    <mergeCell ref="D14:J15"/>
    <mergeCell ref="A16:C21"/>
    <mergeCell ref="A22:C22"/>
    <mergeCell ref="A23:C29"/>
    <mergeCell ref="A30:C33"/>
    <mergeCell ref="A34:C65"/>
    <mergeCell ref="E35:J35"/>
    <mergeCell ref="A66:C66"/>
    <mergeCell ref="D66:J66"/>
    <mergeCell ref="A67:J67"/>
    <mergeCell ref="A12:C13"/>
    <mergeCell ref="D12:J13"/>
    <mergeCell ref="A5:J5"/>
    <mergeCell ref="C7:J7"/>
    <mergeCell ref="C8:J8"/>
    <mergeCell ref="C9:J9"/>
    <mergeCell ref="A11:J11"/>
  </mergeCells>
  <phoneticPr fontId="2"/>
  <printOptions horizontalCentered="1"/>
  <pageMargins left="0.19685039370078741" right="0.19685039370078741" top="0.39370078740157483" bottom="0.19685039370078741" header="0.19685039370078741" footer="0.19685039370078741"/>
  <pageSetup paperSize="9" scale="64" fitToHeight="0" orientation="portrait" horizontalDpi="300" verticalDpi="300" r:id="rId1"/>
  <headerFooter alignWithMargins="0">
    <oddHeader>&amp;R【2023.4.1契約から使用】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入力用シート</vt:lpstr>
      <vt:lpstr>【契約締結時】 </vt:lpstr>
      <vt:lpstr>【年度更新時】  </vt:lpstr>
      <vt:lpstr>【前観察登録時】（1症例あたり）</vt:lpstr>
      <vt:lpstr>【症例登録時】（1症例あたり）</vt:lpstr>
      <vt:lpstr>【SDV実施1時間あたり】</vt:lpstr>
      <vt:lpstr>【１来院あたり】</vt:lpstr>
      <vt:lpstr>【入院加算分１回あたり】</vt:lpstr>
      <vt:lpstr>【１来院あたり】!Print_Area</vt:lpstr>
      <vt:lpstr>【SDV実施1時間あたり】!Print_Area</vt:lpstr>
      <vt:lpstr>'【契約締結時】 '!Print_Area</vt:lpstr>
      <vt:lpstr>'【症例登録時】（1症例あたり）'!Print_Area</vt:lpstr>
      <vt:lpstr>'【前観察登録時】（1症例あたり）'!Print_Area</vt:lpstr>
      <vt:lpstr>【入院加算分１回あたり】!Print_Area</vt:lpstr>
      <vt:lpstr>'【年度更新時】  '!Print_Area</vt:lpstr>
      <vt:lpstr>入力用シート!Print_Area</vt:lpstr>
    </vt:vector>
  </TitlesOfParts>
  <Company>千葉大学医学部附属病院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千葉大学病院　研究推進課</cp:lastModifiedBy>
  <cp:lastPrinted>2023-02-08T04:44:47Z</cp:lastPrinted>
  <dcterms:created xsi:type="dcterms:W3CDTF">2002-10-04T00:54:25Z</dcterms:created>
  <dcterms:modified xsi:type="dcterms:W3CDTF">2023-02-08T05:23:47Z</dcterms:modified>
</cp:coreProperties>
</file>